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amandalake/Desktop/1 RCC &amp; EWD: EE/1 RCC - EWD &amp; VCCCD/2025-2026  Year 5 RCC EWD 7:1:25 - 6:30:26 /Quarterly Reporting - Year 5 RCC EWD/"/>
    </mc:Choice>
  </mc:AlternateContent>
  <xr:revisionPtr revIDLastSave="0" documentId="13_ncr:1_{E22E9292-1B82-6348-AF01-F3A00C3B227F}" xr6:coauthVersionLast="47" xr6:coauthVersionMax="47" xr10:uidLastSave="{00000000-0000-0000-0000-000000000000}"/>
  <bookViews>
    <workbookView xWindow="40960" yWindow="500" windowWidth="38400" windowHeight="21100" xr2:uid="{00000000-000D-0000-FFFF-FFFF00000000}"/>
  </bookViews>
  <sheets>
    <sheet name="QUARTERLY_REPORTING" sheetId="1" r:id="rId1"/>
    <sheet name="ALLOCATIONS" sheetId="2" r:id="rId2"/>
    <sheet name="EXPENDITURE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1bx86JJt+ENRvncdLVSO8q3/Bx2ErNOhu+TeEieXc0="/>
    </ext>
  </extLst>
</workbook>
</file>

<file path=xl/calcChain.xml><?xml version="1.0" encoding="utf-8"?>
<calcChain xmlns="http://schemas.openxmlformats.org/spreadsheetml/2006/main">
  <c r="S33" i="3" l="1"/>
  <c r="R33" i="3"/>
  <c r="S32" i="3"/>
  <c r="R32" i="3"/>
  <c r="T32" i="3" s="1"/>
  <c r="S31" i="3"/>
  <c r="R31" i="3"/>
  <c r="T31" i="3" s="1"/>
  <c r="S30" i="3"/>
  <c r="R30" i="3"/>
  <c r="T30" i="3" s="1"/>
  <c r="S29" i="3"/>
  <c r="R29" i="3"/>
  <c r="T29" i="3" s="1"/>
  <c r="S28" i="3"/>
  <c r="R28" i="3"/>
  <c r="T28" i="3" s="1"/>
  <c r="S27" i="3"/>
  <c r="R27" i="3"/>
  <c r="T27" i="3" s="1"/>
  <c r="S26" i="3"/>
  <c r="R26" i="3"/>
  <c r="T26" i="3" s="1"/>
  <c r="S25" i="3"/>
  <c r="R25" i="3"/>
  <c r="T25" i="3" s="1"/>
  <c r="S21" i="3"/>
  <c r="R21" i="3"/>
  <c r="T21" i="3" s="1"/>
  <c r="S20" i="3"/>
  <c r="R20" i="3"/>
  <c r="T20" i="3" s="1"/>
  <c r="S19" i="3"/>
  <c r="R19" i="3"/>
  <c r="T19" i="3" s="1"/>
  <c r="S18" i="3"/>
  <c r="R18" i="3"/>
  <c r="T18" i="3" s="1"/>
  <c r="S17" i="3"/>
  <c r="R17" i="3"/>
  <c r="T17" i="3" s="1"/>
  <c r="S16" i="3"/>
  <c r="R16" i="3"/>
  <c r="T16" i="3" s="1"/>
  <c r="S15" i="3"/>
  <c r="R15" i="3"/>
  <c r="T15" i="3" s="1"/>
  <c r="S14" i="3"/>
  <c r="R14" i="3"/>
  <c r="T14" i="3" s="1"/>
  <c r="S11" i="3"/>
  <c r="R11" i="3"/>
  <c r="T11" i="3" s="1"/>
  <c r="S10" i="3"/>
  <c r="R10" i="3"/>
  <c r="T10" i="3" s="1"/>
  <c r="S9" i="3"/>
  <c r="R9" i="3"/>
  <c r="T9" i="3" s="1"/>
  <c r="S8" i="3"/>
  <c r="R8" i="3"/>
  <c r="T8" i="3" s="1"/>
  <c r="S7" i="3"/>
  <c r="R7" i="3"/>
  <c r="T7" i="3" s="1"/>
  <c r="S6" i="3"/>
  <c r="R6" i="3"/>
  <c r="T6" i="3" s="1"/>
  <c r="S5" i="3"/>
  <c r="R5" i="3"/>
  <c r="T5" i="3" s="1"/>
  <c r="S4" i="3"/>
  <c r="R4" i="3"/>
  <c r="T4" i="3" s="1"/>
  <c r="S3" i="3"/>
  <c r="R3" i="3"/>
  <c r="T3" i="3" s="1"/>
  <c r="G11" i="2"/>
  <c r="E11" i="2"/>
  <c r="D11" i="2"/>
  <c r="F11" i="2" s="1"/>
  <c r="G10" i="2"/>
  <c r="E10" i="2"/>
  <c r="D10" i="2"/>
  <c r="F10" i="2" s="1"/>
  <c r="G9" i="2"/>
  <c r="E9" i="2"/>
  <c r="D9" i="2"/>
  <c r="F9" i="2" s="1"/>
  <c r="G8" i="2"/>
  <c r="E8" i="2"/>
  <c r="D8" i="2"/>
  <c r="F8" i="2" s="1"/>
  <c r="G7" i="2"/>
  <c r="E7" i="2"/>
  <c r="D7" i="2"/>
  <c r="F7" i="2" s="1"/>
  <c r="G6" i="2"/>
  <c r="E6" i="2"/>
  <c r="D6" i="2"/>
  <c r="F6" i="2" s="1"/>
  <c r="G5" i="2"/>
  <c r="E5" i="2"/>
  <c r="D5" i="2"/>
  <c r="F5" i="2" s="1"/>
  <c r="G4" i="2"/>
  <c r="G13" i="2" s="1"/>
  <c r="E4" i="2"/>
  <c r="E13" i="2" s="1"/>
  <c r="D4" i="2"/>
  <c r="J73" i="1"/>
  <c r="I73" i="1"/>
  <c r="H73" i="1"/>
  <c r="G73" i="1"/>
  <c r="F73" i="1"/>
  <c r="C73" i="1"/>
  <c r="B73" i="1"/>
  <c r="K72" i="1"/>
  <c r="L72" i="1" s="1"/>
  <c r="D72" i="1"/>
  <c r="K71" i="1"/>
  <c r="L71" i="1" s="1"/>
  <c r="D71" i="1"/>
  <c r="K70" i="1"/>
  <c r="L70" i="1" s="1"/>
  <c r="D70" i="1"/>
  <c r="K69" i="1"/>
  <c r="L69" i="1" s="1"/>
  <c r="D69" i="1"/>
  <c r="K68" i="1"/>
  <c r="L68" i="1" s="1"/>
  <c r="D68" i="1"/>
  <c r="K67" i="1"/>
  <c r="L67" i="1" s="1"/>
  <c r="D67" i="1"/>
  <c r="K66" i="1"/>
  <c r="D66" i="1"/>
  <c r="D73" i="1" s="1"/>
  <c r="D63" i="1"/>
  <c r="J57" i="1"/>
  <c r="I57" i="1"/>
  <c r="H57" i="1"/>
  <c r="G57" i="1"/>
  <c r="F57" i="1"/>
  <c r="K56" i="1"/>
  <c r="L56" i="1" s="1"/>
  <c r="C56" i="1"/>
  <c r="D56" i="1" s="1"/>
  <c r="B56" i="1"/>
  <c r="K55" i="1"/>
  <c r="L55" i="1" s="1"/>
  <c r="C55" i="1"/>
  <c r="D55" i="1" s="1"/>
  <c r="B55" i="1"/>
  <c r="K54" i="1"/>
  <c r="L54" i="1" s="1"/>
  <c r="C54" i="1"/>
  <c r="D54" i="1" s="1"/>
  <c r="B54" i="1"/>
  <c r="K53" i="1"/>
  <c r="L53" i="1" s="1"/>
  <c r="C53" i="1"/>
  <c r="D53" i="1" s="1"/>
  <c r="B53" i="1"/>
  <c r="K52" i="1"/>
  <c r="L52" i="1" s="1"/>
  <c r="C52" i="1"/>
  <c r="D52" i="1" s="1"/>
  <c r="B52" i="1"/>
  <c r="K51" i="1"/>
  <c r="L51" i="1" s="1"/>
  <c r="C51" i="1"/>
  <c r="D51" i="1" s="1"/>
  <c r="B51" i="1"/>
  <c r="K50" i="1"/>
  <c r="C50" i="1"/>
  <c r="B50" i="1"/>
  <c r="B57" i="1" s="1"/>
  <c r="D47" i="1"/>
  <c r="J41" i="1"/>
  <c r="I41" i="1"/>
  <c r="H41" i="1"/>
  <c r="G41" i="1"/>
  <c r="F41" i="1"/>
  <c r="K40" i="1"/>
  <c r="L40" i="1" s="1"/>
  <c r="C40" i="1"/>
  <c r="D40" i="1" s="1"/>
  <c r="B40" i="1"/>
  <c r="K39" i="1"/>
  <c r="L39" i="1" s="1"/>
  <c r="C39" i="1"/>
  <c r="D39" i="1" s="1"/>
  <c r="B39" i="1"/>
  <c r="K38" i="1"/>
  <c r="L38" i="1" s="1"/>
  <c r="C38" i="1"/>
  <c r="D38" i="1" s="1"/>
  <c r="B38" i="1"/>
  <c r="K37" i="1"/>
  <c r="L37" i="1" s="1"/>
  <c r="C37" i="1"/>
  <c r="D37" i="1" s="1"/>
  <c r="B37" i="1"/>
  <c r="K36" i="1"/>
  <c r="L36" i="1" s="1"/>
  <c r="C36" i="1"/>
  <c r="D36" i="1" s="1"/>
  <c r="B36" i="1"/>
  <c r="L35" i="1"/>
  <c r="K35" i="1"/>
  <c r="C35" i="1"/>
  <c r="D35" i="1" s="1"/>
  <c r="B35" i="1"/>
  <c r="K34" i="1"/>
  <c r="C34" i="1"/>
  <c r="B34" i="1"/>
  <c r="B41" i="1" s="1"/>
  <c r="D31" i="1"/>
  <c r="K25" i="1"/>
  <c r="J25" i="1"/>
  <c r="I25" i="1"/>
  <c r="H25" i="1"/>
  <c r="G25" i="1"/>
  <c r="F25" i="1"/>
  <c r="C25" i="1"/>
  <c r="B25" i="1"/>
  <c r="L24" i="1"/>
  <c r="K24" i="1"/>
  <c r="C24" i="1"/>
  <c r="D24" i="1" s="1"/>
  <c r="B24" i="1"/>
  <c r="K23" i="1"/>
  <c r="L23" i="1" s="1"/>
  <c r="C23" i="1"/>
  <c r="D23" i="1" s="1"/>
  <c r="B23" i="1"/>
  <c r="K22" i="1"/>
  <c r="L22" i="1" s="1"/>
  <c r="C22" i="1"/>
  <c r="D22" i="1" s="1"/>
  <c r="B22" i="1"/>
  <c r="K21" i="1"/>
  <c r="L21" i="1" s="1"/>
  <c r="C21" i="1"/>
  <c r="D21" i="1" s="1"/>
  <c r="B21" i="1"/>
  <c r="K20" i="1"/>
  <c r="L20" i="1" s="1"/>
  <c r="C20" i="1"/>
  <c r="D20" i="1" s="1"/>
  <c r="B20" i="1"/>
  <c r="K19" i="1"/>
  <c r="L19" i="1" s="1"/>
  <c r="C19" i="1"/>
  <c r="D19" i="1" s="1"/>
  <c r="B19" i="1"/>
  <c r="K18" i="1"/>
  <c r="L18" i="1" s="1"/>
  <c r="C18" i="1"/>
  <c r="D18" i="1" s="1"/>
  <c r="D25" i="1" s="1"/>
  <c r="B18" i="1"/>
  <c r="D15" i="1"/>
  <c r="J9" i="1"/>
  <c r="J7" i="1"/>
  <c r="F4" i="2" l="1"/>
  <c r="F13" i="2" s="1"/>
  <c r="D13" i="2"/>
  <c r="K73" i="1"/>
  <c r="L66" i="1"/>
  <c r="L73" i="1" s="1"/>
  <c r="F63" i="1"/>
  <c r="L10" i="1" s="1"/>
  <c r="K10" i="1" s="1"/>
  <c r="J10" i="1"/>
  <c r="K57" i="1"/>
  <c r="L50" i="1"/>
  <c r="L57" i="1" s="1"/>
  <c r="C57" i="1"/>
  <c r="D50" i="1"/>
  <c r="D57" i="1" s="1"/>
  <c r="F47" i="1" s="1"/>
  <c r="L9" i="1" s="1"/>
  <c r="K9" i="1" s="1"/>
  <c r="L34" i="1"/>
  <c r="L41" i="1" s="1"/>
  <c r="K41" i="1"/>
  <c r="D34" i="1"/>
  <c r="D41" i="1" s="1"/>
  <c r="F31" i="1" s="1"/>
  <c r="L8" i="1" s="1"/>
  <c r="K8" i="1" s="1"/>
  <c r="C41" i="1"/>
  <c r="J8" i="1"/>
  <c r="F15" i="1"/>
  <c r="L7" i="1" s="1"/>
  <c r="L25" i="1"/>
  <c r="K7" i="1" l="1"/>
  <c r="L11" i="1"/>
  <c r="K11" i="1" s="1"/>
  <c r="J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<sst xmlns="http://schemas.openxmlformats.org/spreadsheetml/2006/main" count="271" uniqueCount="106">
  <si>
    <t>SOUTH CENTRAL COAST REGIONAL CONSORTIUM (SCCRC)</t>
  </si>
  <si>
    <t xml:space="preserve">Regional Collaboration and Coordination (RCC) Grant </t>
  </si>
  <si>
    <t>Economic and Workforce Development (EWD) Funding for Employer Engagement (EE)</t>
  </si>
  <si>
    <t>Quarter</t>
  </si>
  <si>
    <t>1st Quarter</t>
  </si>
  <si>
    <t>College</t>
  </si>
  <si>
    <t>2025-2026 QUARTERLY REPORTING</t>
  </si>
  <si>
    <t>SUMMARY - ALLOCATIONS VS. UNSPENT TO DATE</t>
  </si>
  <si>
    <t>2nd Quarter</t>
  </si>
  <si>
    <t>ALLOCATION YR</t>
  </si>
  <si>
    <t>ALLOCATION ($$)</t>
  </si>
  <si>
    <t>% UNSPENT</t>
  </si>
  <si>
    <t>UNSPENT ($$)</t>
  </si>
  <si>
    <t>3rd Quarter</t>
  </si>
  <si>
    <t>YEAR 1&amp;2</t>
  </si>
  <si>
    <t>4th Quarter</t>
  </si>
  <si>
    <t>Reporting Period:</t>
  </si>
  <si>
    <t>YEAR 3</t>
  </si>
  <si>
    <t>YEAR 4</t>
  </si>
  <si>
    <t>YEAR 5</t>
  </si>
  <si>
    <t>Submitted by:</t>
  </si>
  <si>
    <t>Email:</t>
  </si>
  <si>
    <t>Date Submitted:</t>
  </si>
  <si>
    <t>TOTALS</t>
  </si>
  <si>
    <t>[fill in]</t>
  </si>
  <si>
    <t>2022-23 INITIAL 18 MONTH ALLOCATION (YEAR 1 &amp; YEAR 2)</t>
  </si>
  <si>
    <t>YEAR 1 &amp; YEAR 2 - 18 MONTH ALLOCATION</t>
  </si>
  <si>
    <t>ALLOCATION</t>
  </si>
  <si>
    <t>&lt;&lt;== AMOUNT REMAINING (Budget this amount in 2025-2026)</t>
  </si>
  <si>
    <t>FY 2025-2026 Budget and Expenditures</t>
  </si>
  <si>
    <t>Spent thru 6/30/24</t>
  </si>
  <si>
    <t>Spent thru 6/30/25</t>
  </si>
  <si>
    <t>Cumulative Exp thru 6/30/25</t>
  </si>
  <si>
    <t>FY 25-26 BUDGET</t>
  </si>
  <si>
    <t>QTR_1 
(7/1-9/30)</t>
  </si>
  <si>
    <t>QTR_2
(10/1-12/31)</t>
  </si>
  <si>
    <t>QTR_3
(1/1-3/31)</t>
  </si>
  <si>
    <t>QTR_4
(4/1-6/30)</t>
  </si>
  <si>
    <t>FY 25-26 TOTAL EXPENDITURES</t>
  </si>
  <si>
    <t>FY 25-26 BUDGET REMAINING</t>
  </si>
  <si>
    <t>1000 - Instructional Salaries</t>
  </si>
  <si>
    <t>2000 - Non-Instructional Salaries</t>
  </si>
  <si>
    <t>3000 - Employee Benefits</t>
  </si>
  <si>
    <t>4000 - Supplies and Materials</t>
  </si>
  <si>
    <t>5000 - Other Operating Exp. &amp; Svcs.</t>
  </si>
  <si>
    <t>6000 - Capital Outlay</t>
  </si>
  <si>
    <t>7000 - Other Outgo</t>
  </si>
  <si>
    <t xml:space="preserve">Please provide a brief narrative of expenditures to date: (e.g. Salary and benefits for staff for employer engagement, contracted services, supplies and materials, etc.) Please also briefly note any budget changes.  </t>
  </si>
  <si>
    <t>2023-24 ANNUAL ALLOCATION (YEAR 3)</t>
  </si>
  <si>
    <t>YEAR 3 - ANNUAL ALLOCATION</t>
  </si>
  <si>
    <t>2024-25 ANNUAL ALLOCATION (YEAR 4)</t>
  </si>
  <si>
    <t>YEAR 4 - ANNUAL ALLOCATION</t>
  </si>
  <si>
    <t>2025-26 ANNUAL ALLOCATION (YEAR 5)</t>
  </si>
  <si>
    <t>YEAR 5 - ANNUAL  ALLOCATION</t>
  </si>
  <si>
    <t>INSTRUCTIONS:</t>
  </si>
  <si>
    <t>1. Update your budget by object code for the 2025-26 fiscal reporting year for all allocations.</t>
  </si>
  <si>
    <t>2. Report all expenditures for each allocation year in the quarter in which the funds were spent.</t>
  </si>
  <si>
    <t xml:space="preserve">3. When reporting expenditures, follow FIFO principles (first dollars in, first dollars out/expended): </t>
  </si>
  <si>
    <r>
      <rPr>
        <sz val="12"/>
        <color theme="1"/>
        <rFont val="Aptos Narrow"/>
      </rPr>
      <t xml:space="preserve">Step 1) Year 1 &amp; Year 2 Allocation: If budget remaining is </t>
    </r>
    <r>
      <rPr>
        <b/>
        <sz val="12"/>
        <color theme="1"/>
        <rFont val="Aptos Narrow"/>
      </rPr>
      <t>zero</t>
    </r>
    <r>
      <rPr>
        <sz val="12"/>
        <color theme="1"/>
        <rFont val="Aptos Narrow"/>
      </rPr>
      <t xml:space="preserve"> then </t>
    </r>
    <r>
      <rPr>
        <b/>
        <sz val="12"/>
        <color theme="1"/>
        <rFont val="Aptos Narrow"/>
      </rPr>
      <t>go to next step</t>
    </r>
    <r>
      <rPr>
        <sz val="12"/>
        <color theme="1"/>
        <rFont val="Aptos Narrow"/>
      </rPr>
      <t>).</t>
    </r>
  </si>
  <si>
    <r>
      <rPr>
        <sz val="12"/>
        <color theme="1"/>
        <rFont val="Aptos Narrow"/>
      </rPr>
      <t>Step 2) Year 3 Allocation: If budget remaining is</t>
    </r>
    <r>
      <rPr>
        <b/>
        <sz val="12"/>
        <color theme="1"/>
        <rFont val="Aptos Narrow"/>
      </rPr>
      <t xml:space="preserve"> &gt;0</t>
    </r>
    <r>
      <rPr>
        <sz val="12"/>
        <color theme="1"/>
        <rFont val="Aptos Narrow"/>
      </rPr>
      <t>, report expenditures here until fully expended, then go to next step.</t>
    </r>
  </si>
  <si>
    <t>Step 3) Year 4 Allocation: Report expenditures here once Years 1-3 are fully expended.</t>
  </si>
  <si>
    <t>Step 4) Year 5 Allocation -- Report remaining expenditures here once Years 1-4 are fully expended.</t>
  </si>
  <si>
    <t xml:space="preserve">4. Each allocation year is budgeted and reported on separately, </t>
  </si>
  <si>
    <t>NOTE: All EWD funds must be fully expended by June 30, 2026. Unspent funds will need to be returned to the Chancellor's Office. </t>
  </si>
  <si>
    <t>RCC EWD ALLOCATIONS TO COLLEGES FOR EMPLOYER ENGAGEMENT</t>
  </si>
  <si>
    <t>2018-19 FTES CTE, All Students (Credit and Noncredit) Launchboard August 2021</t>
  </si>
  <si>
    <t># CTE FTES</t>
  </si>
  <si>
    <t>% of FTES</t>
  </si>
  <si>
    <t>Annual 
Allocation</t>
  </si>
  <si>
    <t>Additional 
6 month Allocation 
(Jan 22 - Jun 22)</t>
  </si>
  <si>
    <t>Initial 18 Month Allocation
YR 1 &amp; YR2
(Jan 22 - Jun 23)</t>
  </si>
  <si>
    <t>Annual Allocation
YR 3 (Jul 23 - Jun 24)
YR 4 (Jul 24 - Jun 25)
YR 5 (Jul 25 - Jun 26)</t>
  </si>
  <si>
    <t>Allan Hancock College</t>
  </si>
  <si>
    <t>Antelope Valley College</t>
  </si>
  <si>
    <t>College of the Canyons</t>
  </si>
  <si>
    <t>Cuesta College</t>
  </si>
  <si>
    <t>Moorpark College</t>
  </si>
  <si>
    <t>Oxnard College</t>
  </si>
  <si>
    <t>Santa Barbara City College</t>
  </si>
  <si>
    <t>Ventura College</t>
  </si>
  <si>
    <t>XXX-College</t>
  </si>
  <si>
    <t>*Note: SBCC Indirect already taken out</t>
  </si>
  <si>
    <t>RCC EWD EXPENDITURES BY COLLEGES FOR EMPLOYER ENGAGEMENT</t>
  </si>
  <si>
    <t>CUMULATIVE TOTALS</t>
  </si>
  <si>
    <t>This worksheet is locked</t>
  </si>
  <si>
    <t>1000</t>
  </si>
  <si>
    <t>2000</t>
  </si>
  <si>
    <t>3000</t>
  </si>
  <si>
    <t>4000</t>
  </si>
  <si>
    <t>5000</t>
  </si>
  <si>
    <t>6000</t>
  </si>
  <si>
    <t>7000</t>
  </si>
  <si>
    <t>OBJ-1000</t>
  </si>
  <si>
    <t>OBJ-2000</t>
  </si>
  <si>
    <t>OBJ-3000</t>
  </si>
  <si>
    <t>OBJ-4000</t>
  </si>
  <si>
    <t>OBJ-5000</t>
  </si>
  <si>
    <t>OBJ-6000</t>
  </si>
  <si>
    <t>OBJ-7000</t>
  </si>
  <si>
    <t>Total Expenditures</t>
  </si>
  <si>
    <t>YR1&amp;2</t>
  </si>
  <si>
    <t>YR1</t>
  </si>
  <si>
    <t>ALLOCATION_YR</t>
  </si>
  <si>
    <t>YR3</t>
  </si>
  <si>
    <t>YR2</t>
  </si>
  <si>
    <t>YR4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</si>
</sst>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9" x14ac:knownFonts="1">
    <font>
      <sz val="11"/>
      <color theme="1"/>
      <name val="Aptos Narrow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sz val="16"/>
      <color theme="0"/>
      <name val="Libre Franklin"/>
    </font>
    <font>
      <sz val="11"/>
      <name val="Aptos Narrow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Aptos Narrow"/>
    </font>
    <font>
      <sz val="11"/>
      <color theme="1"/>
      <name val="Calibri"/>
      <family val="2"/>
    </font>
    <font>
      <u/>
      <sz val="11"/>
      <color theme="10"/>
      <name val="Aptos Narrow"/>
    </font>
    <font>
      <b/>
      <sz val="14"/>
      <color theme="0"/>
      <name val="Calibri"/>
      <family val="2"/>
    </font>
    <font>
      <sz val="16"/>
      <color theme="1"/>
      <name val="Libre Franklin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ptos Narrow"/>
    </font>
    <font>
      <i/>
      <sz val="14"/>
      <color theme="1"/>
      <name val="Calibri"/>
      <family val="2"/>
    </font>
    <font>
      <sz val="10"/>
      <color theme="0"/>
      <name val="Calibri"/>
      <family val="2"/>
    </font>
    <font>
      <sz val="14"/>
      <color theme="0"/>
      <name val="Calibri"/>
      <family val="2"/>
    </font>
    <font>
      <sz val="12"/>
      <color theme="1"/>
      <name val="Aptos Narrow"/>
    </font>
    <font>
      <sz val="12"/>
      <color theme="0"/>
      <name val="Calibri"/>
      <family val="2"/>
    </font>
    <font>
      <b/>
      <sz val="12"/>
      <color theme="1"/>
      <name val="Aptos Narrow"/>
    </font>
    <font>
      <b/>
      <sz val="14"/>
      <color theme="1"/>
      <name val="Aptos Narrow"/>
    </font>
    <font>
      <b/>
      <sz val="11"/>
      <color theme="0"/>
      <name val="Aptos Narrow"/>
    </font>
    <font>
      <b/>
      <sz val="12"/>
      <color theme="0"/>
      <name val="Aptos Narrow"/>
    </font>
    <font>
      <b/>
      <i/>
      <sz val="11"/>
      <color theme="1"/>
      <name val="Aptos Narrow"/>
    </font>
    <font>
      <b/>
      <sz val="14"/>
      <color theme="0"/>
      <name val="Aptos Narrow"/>
    </font>
    <font>
      <sz val="14"/>
      <color theme="1"/>
      <name val="Aptos Narrow"/>
    </font>
    <font>
      <sz val="11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C1E4F5"/>
        <bgColor rgb="FFC1E4F5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83CAEB"/>
        <bgColor rgb="FF83CAEB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medium">
        <color rgb="FF002060"/>
      </right>
      <top style="medium">
        <color rgb="FF002060"/>
      </top>
      <bottom style="thin">
        <color rgb="FF00000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206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206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2060"/>
      </right>
      <top style="thin">
        <color rgb="FF000000"/>
      </top>
      <bottom style="medium">
        <color rgb="FF000000"/>
      </bottom>
      <diagonal/>
    </border>
    <border>
      <left style="medium">
        <color rgb="FFFFC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206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2060"/>
      </right>
      <top/>
      <bottom style="double">
        <color rgb="FF000000"/>
      </bottom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5" fillId="0" borderId="0" xfId="0" applyFont="1"/>
    <xf numFmtId="0" fontId="5" fillId="2" borderId="4" xfId="0" applyFont="1" applyFill="1" applyBorder="1"/>
    <xf numFmtId="0" fontId="7" fillId="0" borderId="11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164" fontId="9" fillId="0" borderId="15" xfId="0" applyNumberFormat="1" applyFont="1" applyBorder="1"/>
    <xf numFmtId="9" fontId="9" fillId="0" borderId="15" xfId="0" applyNumberFormat="1" applyFont="1" applyBorder="1"/>
    <xf numFmtId="164" fontId="9" fillId="0" borderId="16" xfId="0" applyNumberFormat="1" applyFont="1" applyBorder="1"/>
    <xf numFmtId="0" fontId="2" fillId="0" borderId="11" xfId="0" applyFont="1" applyBorder="1"/>
    <xf numFmtId="0" fontId="8" fillId="0" borderId="20" xfId="0" applyFont="1" applyBorder="1" applyAlignment="1">
      <alignment horizontal="left"/>
    </xf>
    <xf numFmtId="164" fontId="9" fillId="0" borderId="21" xfId="0" applyNumberFormat="1" applyFont="1" applyBorder="1"/>
    <xf numFmtId="9" fontId="9" fillId="0" borderId="21" xfId="0" applyNumberFormat="1" applyFont="1" applyBorder="1"/>
    <xf numFmtId="164" fontId="9" fillId="0" borderId="22" xfId="0" applyNumberFormat="1" applyFont="1" applyBorder="1"/>
    <xf numFmtId="0" fontId="9" fillId="0" borderId="26" xfId="0" applyFont="1" applyBorder="1"/>
    <xf numFmtId="164" fontId="9" fillId="0" borderId="27" xfId="0" applyNumberFormat="1" applyFont="1" applyBorder="1"/>
    <xf numFmtId="9" fontId="9" fillId="0" borderId="28" xfId="0" applyNumberFormat="1" applyFont="1" applyBorder="1"/>
    <xf numFmtId="164" fontId="9" fillId="0" borderId="29" xfId="0" applyNumberFormat="1" applyFont="1" applyBorder="1"/>
    <xf numFmtId="49" fontId="2" fillId="0" borderId="11" xfId="0" applyNumberFormat="1" applyFont="1" applyBorder="1"/>
    <xf numFmtId="14" fontId="2" fillId="0" borderId="11" xfId="0" applyNumberFormat="1" applyFont="1" applyBorder="1"/>
    <xf numFmtId="0" fontId="10" fillId="0" borderId="0" xfId="0" applyFont="1"/>
    <xf numFmtId="0" fontId="5" fillId="0" borderId="0" xfId="0" applyFont="1" applyAlignment="1">
      <alignment horizontal="center" wrapText="1"/>
    </xf>
    <xf numFmtId="0" fontId="7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0" borderId="35" xfId="0" applyNumberFormat="1" applyFont="1" applyBorder="1"/>
    <xf numFmtId="0" fontId="7" fillId="0" borderId="0" xfId="0" applyFont="1"/>
    <xf numFmtId="164" fontId="13" fillId="2" borderId="1" xfId="0" applyNumberFormat="1" applyFont="1" applyFill="1" applyBorder="1" applyAlignment="1">
      <alignment horizontal="left"/>
    </xf>
    <xf numFmtId="0" fontId="5" fillId="0" borderId="15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164" fontId="5" fillId="0" borderId="15" xfId="0" applyNumberFormat="1" applyFont="1" applyBorder="1"/>
    <xf numFmtId="164" fontId="5" fillId="0" borderId="0" xfId="0" applyNumberFormat="1" applyFont="1"/>
    <xf numFmtId="42" fontId="14" fillId="5" borderId="15" xfId="0" applyNumberFormat="1" applyFont="1" applyFill="1" applyBorder="1"/>
    <xf numFmtId="42" fontId="9" fillId="5" borderId="15" xfId="0" applyNumberFormat="1" applyFont="1" applyFill="1" applyBorder="1"/>
    <xf numFmtId="164" fontId="14" fillId="0" borderId="15" xfId="0" applyNumberFormat="1" applyFont="1" applyBorder="1"/>
    <xf numFmtId="0" fontId="6" fillId="0" borderId="0" xfId="0" applyFont="1"/>
    <xf numFmtId="164" fontId="6" fillId="0" borderId="40" xfId="0" applyNumberFormat="1" applyFont="1" applyBorder="1"/>
    <xf numFmtId="164" fontId="6" fillId="0" borderId="41" xfId="0" applyNumberFormat="1" applyFont="1" applyBorder="1"/>
    <xf numFmtId="164" fontId="14" fillId="0" borderId="40" xfId="0" applyNumberFormat="1" applyFont="1" applyBorder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 applyAlignment="1">
      <alignment horizontal="center"/>
    </xf>
    <xf numFmtId="0" fontId="11" fillId="6" borderId="45" xfId="0" applyFont="1" applyFill="1" applyBorder="1"/>
    <xf numFmtId="0" fontId="18" fillId="6" borderId="46" xfId="0" applyFont="1" applyFill="1" applyBorder="1"/>
    <xf numFmtId="0" fontId="18" fillId="6" borderId="47" xfId="0" applyFont="1" applyFill="1" applyBorder="1"/>
    <xf numFmtId="0" fontId="18" fillId="0" borderId="0" xfId="0" applyFont="1" applyAlignment="1">
      <alignment horizontal="center"/>
    </xf>
    <xf numFmtId="0" fontId="19" fillId="4" borderId="48" xfId="0" applyFont="1" applyFill="1" applyBorder="1"/>
    <xf numFmtId="0" fontId="2" fillId="4" borderId="1" xfId="0" applyFont="1" applyFill="1" applyBorder="1"/>
    <xf numFmtId="0" fontId="2" fillId="4" borderId="49" xfId="0" applyFont="1" applyFill="1" applyBorder="1"/>
    <xf numFmtId="0" fontId="20" fillId="0" borderId="0" xfId="0" applyFont="1" applyAlignment="1">
      <alignment horizontal="center"/>
    </xf>
    <xf numFmtId="0" fontId="19" fillId="4" borderId="48" xfId="0" applyFont="1" applyFill="1" applyBorder="1" applyAlignment="1">
      <alignment horizontal="left"/>
    </xf>
    <xf numFmtId="0" fontId="21" fillId="4" borderId="50" xfId="0" applyFont="1" applyFill="1" applyBorder="1"/>
    <xf numFmtId="0" fontId="2" fillId="4" borderId="51" xfId="0" applyFont="1" applyFill="1" applyBorder="1"/>
    <xf numFmtId="0" fontId="2" fillId="4" borderId="52" xfId="0" applyFont="1" applyFill="1" applyBorder="1"/>
    <xf numFmtId="0" fontId="23" fillId="7" borderId="58" xfId="0" applyFont="1" applyFill="1" applyBorder="1" applyAlignment="1">
      <alignment horizontal="center" wrapText="1"/>
    </xf>
    <xf numFmtId="0" fontId="23" fillId="7" borderId="59" xfId="0" applyFont="1" applyFill="1" applyBorder="1" applyAlignment="1">
      <alignment horizontal="center" wrapText="1"/>
    </xf>
    <xf numFmtId="0" fontId="23" fillId="7" borderId="60" xfId="0" applyFont="1" applyFill="1" applyBorder="1" applyAlignment="1">
      <alignment horizontal="center" wrapText="1"/>
    </xf>
    <xf numFmtId="0" fontId="8" fillId="0" borderId="39" xfId="0" applyFont="1" applyBorder="1"/>
    <xf numFmtId="165" fontId="8" fillId="0" borderId="39" xfId="0" applyNumberFormat="1" applyFont="1" applyBorder="1"/>
    <xf numFmtId="0" fontId="8" fillId="0" borderId="39" xfId="0" applyFont="1" applyBorder="1" applyAlignment="1">
      <alignment horizontal="center"/>
    </xf>
    <xf numFmtId="164" fontId="8" fillId="0" borderId="39" xfId="0" applyNumberFormat="1" applyFont="1" applyBorder="1"/>
    <xf numFmtId="0" fontId="8" fillId="5" borderId="15" xfId="0" applyFont="1" applyFill="1" applyBorder="1"/>
    <xf numFmtId="165" fontId="8" fillId="5" borderId="15" xfId="0" applyNumberFormat="1" applyFont="1" applyFill="1" applyBorder="1"/>
    <xf numFmtId="0" fontId="8" fillId="5" borderId="15" xfId="0" applyFont="1" applyFill="1" applyBorder="1" applyAlignment="1">
      <alignment horizontal="center"/>
    </xf>
    <xf numFmtId="164" fontId="8" fillId="5" borderId="15" xfId="0" applyNumberFormat="1" applyFont="1" applyFill="1" applyBorder="1"/>
    <xf numFmtId="0" fontId="8" fillId="0" borderId="15" xfId="0" applyFont="1" applyBorder="1"/>
    <xf numFmtId="165" fontId="8" fillId="0" borderId="15" xfId="0" applyNumberFormat="1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/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24" fillId="7" borderId="61" xfId="0" applyFont="1" applyFill="1" applyBorder="1" applyAlignment="1">
      <alignment horizontal="center" wrapText="1"/>
    </xf>
    <xf numFmtId="165" fontId="24" fillId="7" borderId="62" xfId="0" applyNumberFormat="1" applyFont="1" applyFill="1" applyBorder="1" applyAlignment="1">
      <alignment horizontal="center" wrapText="1"/>
    </xf>
    <xf numFmtId="0" fontId="24" fillId="7" borderId="62" xfId="0" applyFont="1" applyFill="1" applyBorder="1" applyAlignment="1">
      <alignment horizontal="center" wrapText="1"/>
    </xf>
    <xf numFmtId="164" fontId="24" fillId="7" borderId="62" xfId="0" applyNumberFormat="1" applyFont="1" applyFill="1" applyBorder="1"/>
    <xf numFmtId="164" fontId="24" fillId="7" borderId="63" xfId="0" applyNumberFormat="1" applyFont="1" applyFill="1" applyBorder="1"/>
    <xf numFmtId="0" fontId="19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 applyAlignment="1">
      <alignment wrapText="1"/>
    </xf>
    <xf numFmtId="164" fontId="8" fillId="0" borderId="67" xfId="0" applyNumberFormat="1" applyFont="1" applyBorder="1" applyAlignment="1">
      <alignment horizontal="center" wrapText="1"/>
    </xf>
    <xf numFmtId="164" fontId="8" fillId="0" borderId="39" xfId="0" applyNumberFormat="1" applyFont="1" applyBorder="1" applyAlignment="1">
      <alignment horizontal="center" wrapText="1"/>
    </xf>
    <xf numFmtId="164" fontId="8" fillId="0" borderId="68" xfId="0" applyNumberFormat="1" applyFont="1" applyBorder="1" applyAlignment="1">
      <alignment horizontal="center" wrapText="1"/>
    </xf>
    <xf numFmtId="44" fontId="8" fillId="0" borderId="0" xfId="0" applyNumberFormat="1" applyFont="1"/>
    <xf numFmtId="164" fontId="8" fillId="0" borderId="66" xfId="0" applyNumberFormat="1" applyFont="1" applyBorder="1"/>
    <xf numFmtId="164" fontId="8" fillId="0" borderId="64" xfId="0" applyNumberFormat="1" applyFont="1" applyBorder="1"/>
    <xf numFmtId="164" fontId="8" fillId="0" borderId="69" xfId="0" applyNumberFormat="1" applyFont="1" applyBorder="1"/>
    <xf numFmtId="164" fontId="8" fillId="0" borderId="70" xfId="0" applyNumberFormat="1" applyFont="1" applyBorder="1"/>
    <xf numFmtId="164" fontId="8" fillId="0" borderId="71" xfId="0" applyNumberFormat="1" applyFont="1" applyBorder="1"/>
    <xf numFmtId="164" fontId="23" fillId="7" borderId="60" xfId="0" applyNumberFormat="1" applyFont="1" applyFill="1" applyBorder="1" applyAlignment="1">
      <alignment horizontal="center" wrapText="1"/>
    </xf>
    <xf numFmtId="164" fontId="23" fillId="7" borderId="72" xfId="0" applyNumberFormat="1" applyFont="1" applyFill="1" applyBorder="1" applyAlignment="1">
      <alignment horizontal="center" wrapText="1"/>
    </xf>
    <xf numFmtId="164" fontId="23" fillId="7" borderId="58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3" xfId="0" applyFont="1" applyBorder="1"/>
    <xf numFmtId="0" fontId="8" fillId="0" borderId="0" xfId="0" applyFont="1" applyAlignment="1">
      <alignment horizontal="right" vertical="center" wrapText="1"/>
    </xf>
    <xf numFmtId="0" fontId="0" fillId="0" borderId="0" xfId="0"/>
    <xf numFmtId="0" fontId="15" fillId="0" borderId="42" xfId="0" applyFont="1" applyBorder="1" applyAlignment="1">
      <alignment horizontal="left" vertical="top" wrapText="1"/>
    </xf>
    <xf numFmtId="0" fontId="4" fillId="0" borderId="43" xfId="0" applyFont="1" applyBorder="1"/>
    <xf numFmtId="0" fontId="4" fillId="0" borderId="44" xfId="0" applyFont="1" applyBorder="1"/>
    <xf numFmtId="0" fontId="11" fillId="3" borderId="34" xfId="0" applyFont="1" applyFill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2" fillId="4" borderId="36" xfId="0" applyFont="1" applyFill="1" applyBorder="1" applyAlignment="1">
      <alignment horizontal="center"/>
    </xf>
    <xf numFmtId="0" fontId="4" fillId="0" borderId="37" xfId="0" applyFont="1" applyBorder="1"/>
    <xf numFmtId="0" fontId="4" fillId="0" borderId="38" xfId="0" applyFont="1" applyBorder="1"/>
    <xf numFmtId="0" fontId="12" fillId="2" borderId="2" xfId="0" applyFont="1" applyFill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left"/>
    </xf>
    <xf numFmtId="0" fontId="4" fillId="0" borderId="31" xfId="0" applyFont="1" applyBorder="1"/>
    <xf numFmtId="0" fontId="4" fillId="0" borderId="32" xfId="0" applyFont="1" applyBorder="1"/>
    <xf numFmtId="0" fontId="3" fillId="3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6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5" fillId="2" borderId="23" xfId="0" applyFont="1" applyFill="1" applyBorder="1" applyAlignment="1">
      <alignment horizontal="left"/>
    </xf>
    <xf numFmtId="0" fontId="22" fillId="2" borderId="53" xfId="0" applyFont="1" applyFill="1" applyBorder="1" applyAlignment="1">
      <alignment horizontal="center"/>
    </xf>
    <xf numFmtId="0" fontId="4" fillId="0" borderId="54" xfId="0" applyFont="1" applyBorder="1"/>
    <xf numFmtId="0" fontId="4" fillId="0" borderId="55" xfId="0" applyFont="1" applyBorder="1"/>
    <xf numFmtId="0" fontId="22" fillId="2" borderId="56" xfId="0" applyFont="1" applyFill="1" applyBorder="1" applyAlignment="1">
      <alignment horizontal="center"/>
    </xf>
    <xf numFmtId="0" fontId="4" fillId="0" borderId="57" xfId="0" applyFont="1" applyBorder="1"/>
    <xf numFmtId="0" fontId="25" fillId="0" borderId="0" xfId="0" applyFont="1" applyAlignment="1">
      <alignment horizontal="center"/>
    </xf>
    <xf numFmtId="0" fontId="21" fillId="2" borderId="34" xfId="0" applyFont="1" applyFill="1" applyBorder="1" applyAlignment="1">
      <alignment horizontal="left" vertical="center" wrapText="1"/>
    </xf>
    <xf numFmtId="44" fontId="26" fillId="8" borderId="34" xfId="0" applyNumberFormat="1" applyFont="1" applyFill="1" applyBorder="1" applyAlignment="1">
      <alignment horizontal="center" vertical="center"/>
    </xf>
    <xf numFmtId="44" fontId="22" fillId="5" borderId="34" xfId="0" applyNumberFormat="1" applyFont="1" applyFill="1" applyBorder="1" applyAlignment="1">
      <alignment horizontal="center" vertical="center"/>
    </xf>
    <xf numFmtId="164" fontId="24" fillId="7" borderId="64" xfId="0" applyNumberFormat="1" applyFont="1" applyFill="1" applyBorder="1" applyAlignment="1">
      <alignment horizontal="center" vertical="center" wrapText="1"/>
    </xf>
    <xf numFmtId="0" fontId="4" fillId="0" borderId="65" xfId="0" applyFont="1" applyBorder="1"/>
    <xf numFmtId="0" fontId="4" fillId="0" borderId="66" xfId="0" applyFont="1" applyBorder="1"/>
  </cellXfs>
  <cellStyles count="1">
    <cellStyle name="Normal" xfId="0" builtinId="0"/>
  </cellStyles>
  <dxfs count="18"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4"/>
          <bgColor theme="4"/>
        </patternFill>
      </fill>
    </dxf>
  </dxfs>
  <tableStyles count="6">
    <tableStyle name="EXPENDITURES-style" pivot="0" count="3" xr9:uid="{00000000-0011-0000-FFFF-FFFF00000000}">
      <tableStyleElement type="headerRow" dxfId="17"/>
      <tableStyleElement type="firstRowStripe" dxfId="16"/>
      <tableStyleElement type="secondRowStripe" dxfId="15"/>
    </tableStyle>
    <tableStyle name="EXPENDITURES-style 2" pivot="0" count="3" xr9:uid="{00000000-0011-0000-FFFF-FFFF01000000}">
      <tableStyleElement type="headerRow" dxfId="14"/>
      <tableStyleElement type="firstRowStripe" dxfId="13"/>
      <tableStyleElement type="secondRowStripe" dxfId="12"/>
    </tableStyle>
    <tableStyle name="EXPENDITURES-style 3" pivot="0" count="3" xr9:uid="{00000000-0011-0000-FFFF-FFFF02000000}">
      <tableStyleElement type="headerRow" dxfId="11"/>
      <tableStyleElement type="firstRowStripe" dxfId="10"/>
      <tableStyleElement type="secondRowStripe" dxfId="9"/>
    </tableStyle>
    <tableStyle name="EXPENDITURES-style 4" pivot="0" count="3" xr9:uid="{00000000-0011-0000-FFFF-FFFF03000000}">
      <tableStyleElement type="headerRow" dxfId="8"/>
      <tableStyleElement type="firstRowStripe" dxfId="7"/>
      <tableStyleElement type="secondRowStripe" dxfId="6"/>
    </tableStyle>
    <tableStyle name="EXPENDITURES-style 5" pivot="0" count="3" xr9:uid="{00000000-0011-0000-FFFF-FFFF04000000}">
      <tableStyleElement type="headerRow" dxfId="5"/>
      <tableStyleElement type="firstRowStripe" dxfId="4"/>
      <tableStyleElement type="secondRowStripe" dxfId="3"/>
    </tableStyle>
    <tableStyle name="EXPENDITURES-style 6" pivot="0" count="3" xr9:uid="{00000000-0011-0000-FFFF-FFFF05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eetMetadata" Target="metadata.xml"/><Relationship Id="rId15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QUARTERLY_REPORTING!A89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26</xdr:row>
      <xdr:rowOff>657225</xdr:rowOff>
    </xdr:from>
    <xdr:ext cx="190500" cy="657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55513" y="3456150"/>
          <a:ext cx="180975" cy="6477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38100</xdr:colOff>
      <xdr:row>42</xdr:row>
      <xdr:rowOff>657225</xdr:rowOff>
    </xdr:from>
    <xdr:ext cx="190500" cy="657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55513" y="3456150"/>
          <a:ext cx="180975" cy="6477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38100</xdr:colOff>
      <xdr:row>58</xdr:row>
      <xdr:rowOff>657225</xdr:rowOff>
    </xdr:from>
    <xdr:ext cx="190500" cy="6572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55513" y="3456150"/>
          <a:ext cx="180975" cy="6477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38100</xdr:colOff>
      <xdr:row>74</xdr:row>
      <xdr:rowOff>657225</xdr:rowOff>
    </xdr:from>
    <xdr:ext cx="190500" cy="65722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55513" y="3456150"/>
          <a:ext cx="180975" cy="6477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314325</xdr:colOff>
      <xdr:row>67</xdr:row>
      <xdr:rowOff>-361950</xdr:rowOff>
    </xdr:from>
    <xdr:ext cx="2428875" cy="13716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-1291889">
          <a:off x="4145850" y="3527588"/>
          <a:ext cx="24003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Libre Franklin"/>
              <a:ea typeface="Libre Franklin"/>
              <a:cs typeface="Libre Franklin"/>
              <a:sym typeface="Libre Franklin"/>
            </a:rPr>
            <a:t>NOT APPLICABLE</a:t>
          </a:r>
          <a:endParaRPr sz="1400"/>
        </a:p>
      </xdr:txBody>
    </xdr:sp>
    <xdr:clientData fLocksWithSheet="0"/>
  </xdr:oneCellAnchor>
  <xdr:oneCellAnchor>
    <xdr:from>
      <xdr:col>8</xdr:col>
      <xdr:colOff>752475</xdr:colOff>
      <xdr:row>0</xdr:row>
      <xdr:rowOff>152400</xdr:rowOff>
    </xdr:from>
    <xdr:ext cx="2590800" cy="323850"/>
    <xdr:sp macro="" textlink="">
      <xdr:nvSpPr>
        <xdr:cNvPr id="7" name="Shap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60125" y="3627600"/>
          <a:ext cx="2571750" cy="304800"/>
        </a:xfrm>
        <a:prstGeom prst="roundRect">
          <a:avLst>
            <a:gd name="adj" fmla="val 16667"/>
          </a:avLst>
        </a:prstGeom>
        <a:solidFill>
          <a:srgbClr val="FF0000"/>
        </a:solidFill>
        <a:ln w="12700" cap="flat" cmpd="sng">
          <a:solidFill>
            <a:srgbClr val="08283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GO TO INSTRUCTIONS</a:t>
          </a:r>
          <a:endParaRPr sz="1400"/>
        </a:p>
      </xdr:txBody>
    </xdr:sp>
    <xdr:clientData fLocksWithSheet="0"/>
  </xdr:one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2</v>
    <v>1</v>
    <v>6</v>
  </rv>
  <rv s="0">
    <v>2</v>
    <v>1</v>
    <v>4</v>
  </rv>
  <rv s="1">
    <v>2</v>
    <v>1</v>
  </rv>
  <rv s="2">
    <v>Initial 18 Month Allocation
YR 1 &amp; YR2
(Jan 22 - Jun 23)</v>
    <v>2</v>
    <v>4</v>
    <v>5</v>
  </rv>
  <rv s="2">
    <v>OBJ-1000</v>
    <v>2</v>
    <v>3</v>
    <v>5</v>
  </rv>
  <rv s="2">
    <v>OBJ-2000</v>
    <v>2</v>
    <v>3</v>
    <v>5</v>
  </rv>
  <rv s="2">
    <v>OBJ-3000</v>
    <v>2</v>
    <v>3</v>
    <v>5</v>
  </rv>
  <rv s="2">
    <v>OBJ-4000</v>
    <v>2</v>
    <v>3</v>
    <v>5</v>
  </rv>
  <rv s="2">
    <v>OBJ-5000</v>
    <v>2</v>
    <v>3</v>
    <v>5</v>
  </rv>
  <rv s="2">
    <v>OBJ-6000</v>
    <v>2</v>
    <v>3</v>
    <v>5</v>
  </rv>
  <rv s="2">
    <v>OBJ-7000</v>
    <v>2</v>
    <v>3</v>
    <v>5</v>
  </rv>
  <rv s="2">
    <v>Annual Allocation
YR 3 (Jul 23 - Jun 24)
YR 4 (Jul 24 - Jun 25)
YR 5 (Jul 25 - Jun 26)</v>
    <v>2</v>
    <v>4</v>
    <v>5</v>
  </rv>
</rvData>
</file>

<file path=xl/richData/rdrichvaluestructure.xml><?xml version="1.0" encoding="utf-8"?>
<rvStructures xmlns="http://schemas.microsoft.com/office/spreadsheetml/2017/richdata" count="3">
  <s t="_error">
    <k n="errorType" t="i"/>
    <k n="propagated" t="b"/>
    <k n="ptg" t="i"/>
  </s>
  <s t="_error">
    <k n="errorType" t="i"/>
    <k n="propagated" t="b"/>
  </s>
  <s t="_error">
    <k n="argument" t="s"/>
    <k n="errorType" t="i"/>
    <k n="ptg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P11">
  <tableColumns count="16">
    <tableColumn id="1" xr3:uid="{00000000-0010-0000-0000-000001000000}" name="College"/>
    <tableColumn id="2" xr3:uid="{00000000-0010-0000-0000-000002000000}" name="ALLOCATION YR"/>
    <tableColumn id="3" xr3:uid="{00000000-0010-0000-0000-000003000000}" name="1000"/>
    <tableColumn id="4" xr3:uid="{00000000-0010-0000-0000-000004000000}" name="2000"/>
    <tableColumn id="5" xr3:uid="{00000000-0010-0000-0000-000005000000}" name="3000"/>
    <tableColumn id="6" xr3:uid="{00000000-0010-0000-0000-000006000000}" name="4000"/>
    <tableColumn id="7" xr3:uid="{00000000-0010-0000-0000-000007000000}" name="5000"/>
    <tableColumn id="8" xr3:uid="{00000000-0010-0000-0000-000008000000}" name="6000"/>
    <tableColumn id="9" xr3:uid="{00000000-0010-0000-0000-000009000000}" name="7000"/>
    <tableColumn id="10" xr3:uid="{00000000-0010-0000-0000-00000A000000}" name="OBJ-1000"/>
    <tableColumn id="11" xr3:uid="{00000000-0010-0000-0000-00000B000000}" name="OBJ-2000"/>
    <tableColumn id="12" xr3:uid="{00000000-0010-0000-0000-00000C000000}" name="OBJ-3000"/>
    <tableColumn id="13" xr3:uid="{00000000-0010-0000-0000-00000D000000}" name="OBJ-4000"/>
    <tableColumn id="14" xr3:uid="{00000000-0010-0000-0000-00000E000000}" name="OBJ-5000"/>
    <tableColumn id="15" xr3:uid="{00000000-0010-0000-0000-00000F000000}" name="OBJ-6000"/>
    <tableColumn id="16" xr3:uid="{00000000-0010-0000-0000-000010000000}" name="OBJ-7000"/>
  </tableColumns>
  <tableStyleInfo name="EXPENDITUR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R2:T10">
  <tableColumns count="3">
    <tableColumn id="1" xr3:uid="{00000000-0010-0000-0100-000001000000}" name="Spent thru 6/30/24"/>
    <tableColumn id="2" xr3:uid="{00000000-0010-0000-0100-000002000000}" name="Spent thru 6/30/25"/>
    <tableColumn id="3" xr3:uid="{00000000-0010-0000-0100-000003000000}" name="Total Expenditures"/>
  </tableColumns>
  <tableStyleInfo name="EXPENDITUR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13:P22">
  <tableColumns count="16">
    <tableColumn id="1" xr3:uid="{00000000-0010-0000-0200-000001000000}" name="College"/>
    <tableColumn id="2" xr3:uid="{00000000-0010-0000-0200-000002000000}" name="ALLOCATION_YR"/>
    <tableColumn id="3" xr3:uid="{00000000-0010-0000-0200-000003000000}" name="1000"/>
    <tableColumn id="4" xr3:uid="{00000000-0010-0000-0200-000004000000}" name="2000"/>
    <tableColumn id="5" xr3:uid="{00000000-0010-0000-0200-000005000000}" name="3000"/>
    <tableColumn id="6" xr3:uid="{00000000-0010-0000-0200-000006000000}" name="4000"/>
    <tableColumn id="7" xr3:uid="{00000000-0010-0000-0200-000007000000}" name="5000"/>
    <tableColumn id="8" xr3:uid="{00000000-0010-0000-0200-000008000000}" name="6000"/>
    <tableColumn id="9" xr3:uid="{00000000-0010-0000-0200-000009000000}" name="7000"/>
    <tableColumn id="10" xr3:uid="{00000000-0010-0000-0200-00000A000000}" name="OBJ-1000"/>
    <tableColumn id="11" xr3:uid="{00000000-0010-0000-0200-00000B000000}" name="OBJ-2000"/>
    <tableColumn id="12" xr3:uid="{00000000-0010-0000-0200-00000C000000}" name="OBJ-3000"/>
    <tableColumn id="13" xr3:uid="{00000000-0010-0000-0200-00000D000000}" name="OBJ-4000"/>
    <tableColumn id="14" xr3:uid="{00000000-0010-0000-0200-00000E000000}" name="OBJ-5000"/>
    <tableColumn id="15" xr3:uid="{00000000-0010-0000-0200-00000F000000}" name="OBJ-6000"/>
    <tableColumn id="16" xr3:uid="{00000000-0010-0000-0200-000010000000}" name="OBJ-7000"/>
  </tableColumns>
  <tableStyleInfo name="EXPENDITURE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R13:T21">
  <tableColumns count="3">
    <tableColumn id="1" xr3:uid="{00000000-0010-0000-0300-000001000000}" name="Spent thru 6/30/24"/>
    <tableColumn id="2" xr3:uid="{00000000-0010-0000-0300-000002000000}" name="Spent thru 6/30/25"/>
    <tableColumn id="3" xr3:uid="{00000000-0010-0000-0300-000003000000}" name="Total Expenditures"/>
  </tableColumns>
  <tableStyleInfo name="EXPENDITURE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24:P33">
  <tableColumns count="16">
    <tableColumn id="1" xr3:uid="{00000000-0010-0000-0400-000001000000}" name="College"/>
    <tableColumn id="2" xr3:uid="{00000000-0010-0000-0400-000002000000}" name="ALLOCATION_YR"/>
    <tableColumn id="3" xr3:uid="{00000000-0010-0000-0400-000003000000}" name="1000"/>
    <tableColumn id="4" xr3:uid="{00000000-0010-0000-0400-000004000000}" name="2000"/>
    <tableColumn id="5" xr3:uid="{00000000-0010-0000-0400-000005000000}" name="3000"/>
    <tableColumn id="6" xr3:uid="{00000000-0010-0000-0400-000006000000}" name="4000"/>
    <tableColumn id="7" xr3:uid="{00000000-0010-0000-0400-000007000000}" name="5000"/>
    <tableColumn id="8" xr3:uid="{00000000-0010-0000-0400-000008000000}" name="6000"/>
    <tableColumn id="9" xr3:uid="{00000000-0010-0000-0400-000009000000}" name="7000"/>
    <tableColumn id="10" xr3:uid="{00000000-0010-0000-0400-00000A000000}" name="OBJ-1000"/>
    <tableColumn id="11" xr3:uid="{00000000-0010-0000-0400-00000B000000}" name="OBJ-2000"/>
    <tableColumn id="12" xr3:uid="{00000000-0010-0000-0400-00000C000000}" name="OBJ-3000"/>
    <tableColumn id="13" xr3:uid="{00000000-0010-0000-0400-00000D000000}" name="OBJ-4000"/>
    <tableColumn id="14" xr3:uid="{00000000-0010-0000-0400-00000E000000}" name="OBJ-5000"/>
    <tableColumn id="15" xr3:uid="{00000000-0010-0000-0400-00000F000000}" name="OBJ-6000"/>
    <tableColumn id="16" xr3:uid="{00000000-0010-0000-0400-000010000000}" name="OBJ-7000"/>
  </tableColumns>
  <tableStyleInfo name="EXPENDITURE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R24:T32">
  <tableColumns count="3">
    <tableColumn id="1" xr3:uid="{00000000-0010-0000-0500-000001000000}" name="Spent thru 6/30/24"/>
    <tableColumn id="2" xr3:uid="{00000000-0010-0000-0500-000002000000}" name="Spent thru 6/30/25"/>
    <tableColumn id="3" xr3:uid="{00000000-0010-0000-0500-000003000000}" name="Total Expenditures"/>
  </tableColumns>
  <tableStyleInfo name="EXPENDITURES-style 6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ySplit="12" topLeftCell="A13" activePane="bottomLeft" state="frozen"/>
      <selection pane="bottomLeft" activeCell="A27" sqref="A27:D27"/>
    </sheetView>
  </sheetViews>
  <sheetFormatPr baseColWidth="10" defaultColWidth="12.6640625" defaultRowHeight="15" customHeight="1" x14ac:dyDescent="0.2"/>
  <cols>
    <col min="1" max="1" width="28.5" customWidth="1"/>
    <col min="2" max="4" width="13" customWidth="1"/>
    <col min="5" max="5" width="4" customWidth="1"/>
    <col min="6" max="12" width="13" customWidth="1"/>
    <col min="13" max="13" width="44.1640625" customWidth="1"/>
    <col min="14" max="14" width="13" customWidth="1"/>
    <col min="15" max="15" width="12.6640625" customWidth="1"/>
    <col min="16" max="16" width="2.6640625" customWidth="1"/>
    <col min="17" max="17" width="9" customWidth="1"/>
    <col min="18" max="18" width="10.83203125" hidden="1" customWidth="1"/>
    <col min="19" max="26" width="9" customWidth="1"/>
  </cols>
  <sheetData>
    <row r="1" spans="1:26" ht="2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4"/>
      <c r="N3" s="3"/>
      <c r="O3" s="3"/>
      <c r="P3" s="3"/>
      <c r="Q3" s="3"/>
      <c r="R3" s="4" t="s">
        <v>3</v>
      </c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4"/>
      <c r="N4" s="4"/>
      <c r="O4" s="4"/>
      <c r="P4" s="4"/>
      <c r="Q4" s="4"/>
      <c r="R4" s="4" t="s">
        <v>4</v>
      </c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">
      <c r="A5" s="5" t="s">
        <v>5</v>
      </c>
      <c r="B5" s="4"/>
      <c r="C5" s="121" t="s">
        <v>6</v>
      </c>
      <c r="D5" s="122"/>
      <c r="E5" s="122"/>
      <c r="F5" s="122"/>
      <c r="G5" s="123"/>
      <c r="H5" s="4"/>
      <c r="I5" s="129" t="s">
        <v>7</v>
      </c>
      <c r="J5" s="130"/>
      <c r="K5" s="130"/>
      <c r="L5" s="131"/>
      <c r="M5" s="104"/>
      <c r="N5" s="4"/>
      <c r="O5" s="4"/>
      <c r="P5" s="4"/>
      <c r="Q5" s="4"/>
      <c r="R5" s="4" t="s">
        <v>8</v>
      </c>
      <c r="S5" s="4"/>
      <c r="T5" s="4"/>
      <c r="U5" s="4"/>
      <c r="V5" s="4"/>
      <c r="W5" s="4"/>
      <c r="X5" s="4"/>
      <c r="Y5" s="4"/>
      <c r="Z5" s="4"/>
    </row>
    <row r="6" spans="1:26" ht="18" customHeight="1" x14ac:dyDescent="0.25">
      <c r="A6" s="6" t="s">
        <v>5</v>
      </c>
      <c r="B6" s="4"/>
      <c r="C6" s="124"/>
      <c r="D6" s="107"/>
      <c r="E6" s="107"/>
      <c r="F6" s="107"/>
      <c r="G6" s="125"/>
      <c r="H6" s="4"/>
      <c r="I6" s="7" t="s">
        <v>9</v>
      </c>
      <c r="J6" s="8" t="s">
        <v>10</v>
      </c>
      <c r="K6" s="9" t="s">
        <v>11</v>
      </c>
      <c r="L6" s="10" t="s">
        <v>12</v>
      </c>
      <c r="M6" s="104"/>
      <c r="N6" s="4"/>
      <c r="O6" s="4"/>
      <c r="P6" s="4"/>
      <c r="Q6" s="4"/>
      <c r="R6" s="4" t="s">
        <v>13</v>
      </c>
      <c r="S6" s="4"/>
      <c r="T6" s="4"/>
      <c r="U6" s="4"/>
      <c r="V6" s="4"/>
      <c r="W6" s="4"/>
      <c r="X6" s="4"/>
      <c r="Y6" s="4"/>
      <c r="Z6" s="4"/>
    </row>
    <row r="7" spans="1:26" ht="13.5" customHeight="1" x14ac:dyDescent="0.2">
      <c r="A7" s="4"/>
      <c r="B7" s="4"/>
      <c r="C7" s="124"/>
      <c r="D7" s="107"/>
      <c r="E7" s="107"/>
      <c r="F7" s="107"/>
      <c r="G7" s="125"/>
      <c r="H7" s="4"/>
      <c r="I7" s="11" t="s">
        <v>14</v>
      </c>
      <c r="J7" s="12" t="str">
        <f>D15</f>
        <v>Initial 18 Month Allocation
YR 1 &amp; YR2
(Jan 22 - Jun 23)</v>
      </c>
      <c r="K7" s="13" t="e" vm="1">
        <f t="shared" ref="K7:K11" si="0">L7/J7</f>
        <v>#VALUE!</v>
      </c>
      <c r="L7" s="14" t="e" vm="2">
        <f>F15-K25</f>
        <v>#VALUE!</v>
      </c>
      <c r="M7" s="104"/>
      <c r="N7" s="4"/>
      <c r="O7" s="4"/>
      <c r="P7" s="4"/>
      <c r="Q7" s="4"/>
      <c r="R7" s="4" t="s">
        <v>15</v>
      </c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5" t="s">
        <v>16</v>
      </c>
      <c r="B8" s="4"/>
      <c r="C8" s="124"/>
      <c r="D8" s="107"/>
      <c r="E8" s="107"/>
      <c r="F8" s="107"/>
      <c r="G8" s="125"/>
      <c r="H8" s="4"/>
      <c r="I8" s="11" t="s">
        <v>17</v>
      </c>
      <c r="J8" s="12" t="str">
        <f>D31</f>
        <v>Annual Allocation
YR 3 (Jul 23 - Jun 24)
YR 4 (Jul 24 - Jun 25)
YR 5 (Jul 25 - Jun 26)</v>
      </c>
      <c r="K8" s="13" t="e" vm="1">
        <f t="shared" si="0"/>
        <v>#VALUE!</v>
      </c>
      <c r="L8" s="14" t="e" vm="2">
        <f>F31-K41</f>
        <v>#VALUE!</v>
      </c>
      <c r="M8" s="10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 x14ac:dyDescent="0.2">
      <c r="A9" s="15" t="s">
        <v>4</v>
      </c>
      <c r="B9" s="4"/>
      <c r="C9" s="126"/>
      <c r="D9" s="127"/>
      <c r="E9" s="127"/>
      <c r="F9" s="127"/>
      <c r="G9" s="128"/>
      <c r="H9" s="4"/>
      <c r="I9" s="11" t="s">
        <v>18</v>
      </c>
      <c r="J9" s="12" t="str">
        <f>D47</f>
        <v>Annual Allocation
YR 3 (Jul 23 - Jun 24)
YR 4 (Jul 24 - Jun 25)
YR 5 (Jul 25 - Jun 26)</v>
      </c>
      <c r="K9" s="13" t="e" vm="1">
        <f t="shared" si="0"/>
        <v>#VALUE!</v>
      </c>
      <c r="L9" s="14" t="e" vm="2">
        <f>F47-K57</f>
        <v>#VALUE!</v>
      </c>
      <c r="M9" s="10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 x14ac:dyDescent="0.2">
      <c r="A10" s="4"/>
      <c r="B10" s="4"/>
      <c r="H10" s="4"/>
      <c r="I10" s="16" t="s">
        <v>19</v>
      </c>
      <c r="J10" s="17" t="str">
        <f>D63</f>
        <v>Annual Allocation
YR 3 (Jul 23 - Jun 24)
YR 4 (Jul 24 - Jun 25)
YR 5 (Jul 25 - Jun 26)</v>
      </c>
      <c r="K10" s="18" t="e" vm="1">
        <f t="shared" si="0"/>
        <v>#VALUE!</v>
      </c>
      <c r="L10" s="19" t="e" vm="2">
        <f>F63-K73</f>
        <v>#VALUE!</v>
      </c>
      <c r="M10" s="10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 x14ac:dyDescent="0.2">
      <c r="A11" s="5" t="s">
        <v>20</v>
      </c>
      <c r="B11" s="4"/>
      <c r="C11" s="132" t="s">
        <v>21</v>
      </c>
      <c r="D11" s="112"/>
      <c r="E11" s="113"/>
      <c r="G11" s="5" t="s">
        <v>22</v>
      </c>
      <c r="H11" s="4"/>
      <c r="I11" s="20" t="s">
        <v>23</v>
      </c>
      <c r="J11" s="21">
        <f>SUM(J7:J10)</f>
        <v>0</v>
      </c>
      <c r="K11" s="22" t="e" vm="1">
        <f t="shared" si="0"/>
        <v>#VALUE!</v>
      </c>
      <c r="L11" s="23" t="e" vm="3">
        <f>SUM(L7:L10)</f>
        <v>#VALUE!</v>
      </c>
      <c r="M11" s="10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2">
      <c r="A12" s="24" t="s">
        <v>24</v>
      </c>
      <c r="B12" s="4"/>
      <c r="C12" s="118" t="s">
        <v>24</v>
      </c>
      <c r="D12" s="119"/>
      <c r="E12" s="120"/>
      <c r="F12" s="4"/>
      <c r="G12" s="25" t="s">
        <v>24</v>
      </c>
      <c r="H12" s="4"/>
      <c r="I12" s="4"/>
      <c r="J12" s="4"/>
      <c r="K12" s="4"/>
      <c r="L12" s="4"/>
      <c r="M12" s="10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">
      <c r="A13" s="4"/>
      <c r="B13" s="26"/>
      <c r="C13" s="4"/>
      <c r="D13" s="4"/>
      <c r="E13" s="4"/>
      <c r="F13" s="4"/>
      <c r="G13" s="4"/>
      <c r="H13" s="4"/>
      <c r="I13" s="4"/>
      <c r="J13" s="4"/>
      <c r="K13" s="4"/>
      <c r="L13" s="4"/>
      <c r="M13" s="10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" customHeight="1" x14ac:dyDescent="0.25">
      <c r="A14" s="111" t="s">
        <v>25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3"/>
      <c r="M14" s="117" t="s">
        <v>26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4" customHeight="1" x14ac:dyDescent="0.25">
      <c r="A15" s="28"/>
      <c r="B15" s="28"/>
      <c r="C15" s="29" t="s">
        <v>27</v>
      </c>
      <c r="D15" s="30" t="str">
        <f>VLOOKUP($A$6,ALLOCATIONS!$A$3:$G$12,6,FALSE)</f>
        <v>Initial 18 Month Allocation
YR 1 &amp; YR2
(Jan 22 - Jun 23)</v>
      </c>
      <c r="E15" s="31"/>
      <c r="F15" s="30" t="e" vm="4">
        <f>D15-D25</f>
        <v>#VALUE!</v>
      </c>
      <c r="G15" s="32" t="s">
        <v>28</v>
      </c>
      <c r="H15" s="28"/>
      <c r="I15" s="28"/>
      <c r="J15" s="28"/>
      <c r="K15" s="28"/>
      <c r="L15" s="28"/>
      <c r="M15" s="10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">
      <c r="A16" s="3"/>
      <c r="B16" s="3"/>
      <c r="C16" s="3"/>
      <c r="D16" s="3"/>
      <c r="E16" s="3"/>
      <c r="F16" s="114" t="s">
        <v>29</v>
      </c>
      <c r="G16" s="115"/>
      <c r="H16" s="115"/>
      <c r="I16" s="115"/>
      <c r="J16" s="115"/>
      <c r="K16" s="115"/>
      <c r="L16" s="116"/>
      <c r="M16" s="10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">
      <c r="A17" s="27"/>
      <c r="B17" s="33" t="s">
        <v>30</v>
      </c>
      <c r="C17" s="33" t="s">
        <v>31</v>
      </c>
      <c r="D17" s="33" t="s">
        <v>32</v>
      </c>
      <c r="E17" s="27"/>
      <c r="F17" s="34" t="s">
        <v>33</v>
      </c>
      <c r="G17" s="35" t="s">
        <v>34</v>
      </c>
      <c r="H17" s="35" t="s">
        <v>35</v>
      </c>
      <c r="I17" s="35" t="s">
        <v>36</v>
      </c>
      <c r="J17" s="35" t="s">
        <v>37</v>
      </c>
      <c r="K17" s="36" t="s">
        <v>38</v>
      </c>
      <c r="L17" s="36" t="s">
        <v>39</v>
      </c>
      <c r="M17" s="10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2">
      <c r="A18" s="4" t="s">
        <v>40</v>
      </c>
      <c r="B18" s="37" t="str">
        <f>VLOOKUP($A$6,EXPENDITURES!$A$2:$P$11,3,FALSE)</f>
        <v>1000</v>
      </c>
      <c r="C18" s="37" t="str">
        <f>VLOOKUP($A$6,EXPENDITURES!$A$2:$P$11,10,FALSE)</f>
        <v>OBJ-1000</v>
      </c>
      <c r="D18" s="37" t="e" vm="5">
        <f t="shared" ref="D18:D24" si="1">C18+B18</f>
        <v>#VALUE!</v>
      </c>
      <c r="E18" s="38"/>
      <c r="F18" s="39"/>
      <c r="G18" s="40"/>
      <c r="H18" s="40"/>
      <c r="I18" s="40"/>
      <c r="J18" s="40"/>
      <c r="K18" s="41">
        <f t="shared" ref="K18:K24" si="2">G18+H18+I18+J18</f>
        <v>0</v>
      </c>
      <c r="L18" s="41">
        <f t="shared" ref="L18:L24" si="3">F18-K18</f>
        <v>0</v>
      </c>
      <c r="M18" s="10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">
      <c r="A19" s="4" t="s">
        <v>41</v>
      </c>
      <c r="B19" s="37" t="str">
        <f>VLOOKUP($A$6,EXPENDITURES!$A$2:$P$11,4,FALSE)</f>
        <v>2000</v>
      </c>
      <c r="C19" s="37" t="str">
        <f>VLOOKUP($A$6,EXPENDITURES!$A$2:$P$11,11,FALSE)</f>
        <v>OBJ-2000</v>
      </c>
      <c r="D19" s="37" t="e" vm="6">
        <f t="shared" si="1"/>
        <v>#VALUE!</v>
      </c>
      <c r="E19" s="38"/>
      <c r="F19" s="39"/>
      <c r="G19" s="40"/>
      <c r="H19" s="40"/>
      <c r="I19" s="40"/>
      <c r="J19" s="40"/>
      <c r="K19" s="41">
        <f t="shared" si="2"/>
        <v>0</v>
      </c>
      <c r="L19" s="41">
        <f t="shared" si="3"/>
        <v>0</v>
      </c>
      <c r="M19" s="10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">
      <c r="A20" s="4" t="s">
        <v>42</v>
      </c>
      <c r="B20" s="37" t="str">
        <f>VLOOKUP($A$6,EXPENDITURES!$A$2:$P$11,5,FALSE)</f>
        <v>3000</v>
      </c>
      <c r="C20" s="37" t="str">
        <f>VLOOKUP($A$6,EXPENDITURES!$A$2:$P$11,12,FALSE)</f>
        <v>OBJ-3000</v>
      </c>
      <c r="D20" s="37" t="e" vm="7">
        <f t="shared" si="1"/>
        <v>#VALUE!</v>
      </c>
      <c r="E20" s="38"/>
      <c r="F20" s="39"/>
      <c r="G20" s="40"/>
      <c r="H20" s="40"/>
      <c r="I20" s="40"/>
      <c r="J20" s="40"/>
      <c r="K20" s="41">
        <f t="shared" si="2"/>
        <v>0</v>
      </c>
      <c r="L20" s="41">
        <f t="shared" si="3"/>
        <v>0</v>
      </c>
      <c r="M20" s="10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">
      <c r="A21" s="4" t="s">
        <v>43</v>
      </c>
      <c r="B21" s="37" t="str">
        <f>VLOOKUP($A$6,EXPENDITURES!$A$2:$P$11,6,FALSE)</f>
        <v>4000</v>
      </c>
      <c r="C21" s="37" t="str">
        <f>VLOOKUP($A$6,EXPENDITURES!$A$2:$P$11,13,FALSE)</f>
        <v>OBJ-4000</v>
      </c>
      <c r="D21" s="37" t="e" vm="8">
        <f t="shared" si="1"/>
        <v>#VALUE!</v>
      </c>
      <c r="E21" s="38"/>
      <c r="F21" s="39"/>
      <c r="G21" s="40"/>
      <c r="H21" s="40"/>
      <c r="I21" s="40"/>
      <c r="J21" s="40"/>
      <c r="K21" s="41">
        <f t="shared" si="2"/>
        <v>0</v>
      </c>
      <c r="L21" s="41">
        <f t="shared" si="3"/>
        <v>0</v>
      </c>
      <c r="M21" s="10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">
      <c r="A22" s="4" t="s">
        <v>44</v>
      </c>
      <c r="B22" s="37" t="str">
        <f>VLOOKUP($A$6,EXPENDITURES!$A$2:$P$11,7,FALSE)</f>
        <v>5000</v>
      </c>
      <c r="C22" s="37" t="str">
        <f>VLOOKUP($A$6,EXPENDITURES!$A$2:$P$11,14,FALSE)</f>
        <v>OBJ-5000</v>
      </c>
      <c r="D22" s="37" t="e" vm="9">
        <f t="shared" si="1"/>
        <v>#VALUE!</v>
      </c>
      <c r="E22" s="38"/>
      <c r="F22" s="39"/>
      <c r="G22" s="40"/>
      <c r="H22" s="40"/>
      <c r="I22" s="40"/>
      <c r="J22" s="40"/>
      <c r="K22" s="41">
        <f t="shared" si="2"/>
        <v>0</v>
      </c>
      <c r="L22" s="41">
        <f t="shared" si="3"/>
        <v>0</v>
      </c>
      <c r="M22" s="10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">
      <c r="A23" s="4" t="s">
        <v>45</v>
      </c>
      <c r="B23" s="37" t="str">
        <f>VLOOKUP($A$6,EXPENDITURES!$A$2:$P$11,8,FALSE)</f>
        <v>6000</v>
      </c>
      <c r="C23" s="37" t="str">
        <f>VLOOKUP($A$6,EXPENDITURES!$A$2:$P$11,15,FALSE)</f>
        <v>OBJ-6000</v>
      </c>
      <c r="D23" s="37" t="e" vm="10">
        <f t="shared" si="1"/>
        <v>#VALUE!</v>
      </c>
      <c r="E23" s="38"/>
      <c r="F23" s="39"/>
      <c r="G23" s="40"/>
      <c r="H23" s="40"/>
      <c r="I23" s="40"/>
      <c r="J23" s="40"/>
      <c r="K23" s="41">
        <f t="shared" si="2"/>
        <v>0</v>
      </c>
      <c r="L23" s="41">
        <f t="shared" si="3"/>
        <v>0</v>
      </c>
      <c r="M23" s="10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">
      <c r="A24" s="4" t="s">
        <v>46</v>
      </c>
      <c r="B24" s="37" t="str">
        <f>VLOOKUP($A$6,EXPENDITURES!$A$2:$P$11,9,FALSE)</f>
        <v>7000</v>
      </c>
      <c r="C24" s="37" t="str">
        <f>VLOOKUP($A$6,EXPENDITURES!$A$2:$P$11,16,FALSE)</f>
        <v>OBJ-7000</v>
      </c>
      <c r="D24" s="37" t="e" vm="11">
        <f t="shared" si="1"/>
        <v>#VALUE!</v>
      </c>
      <c r="E24" s="38"/>
      <c r="F24" s="39"/>
      <c r="G24" s="40"/>
      <c r="H24" s="40"/>
      <c r="I24" s="40"/>
      <c r="J24" s="40"/>
      <c r="K24" s="41">
        <f t="shared" si="2"/>
        <v>0</v>
      </c>
      <c r="L24" s="41">
        <f t="shared" si="3"/>
        <v>0</v>
      </c>
      <c r="M24" s="10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">
      <c r="A25" s="42" t="s">
        <v>23</v>
      </c>
      <c r="B25" s="43">
        <f t="shared" ref="B25:D25" si="4">SUM(B18:B24)</f>
        <v>0</v>
      </c>
      <c r="C25" s="44">
        <f t="shared" si="4"/>
        <v>0</v>
      </c>
      <c r="D25" s="44" t="e" vm="3">
        <f t="shared" si="4"/>
        <v>#VALUE!</v>
      </c>
      <c r="E25" s="38"/>
      <c r="F25" s="45">
        <f t="shared" ref="F25:L25" si="5">SUM(F18:F24)</f>
        <v>0</v>
      </c>
      <c r="G25" s="45">
        <f t="shared" si="5"/>
        <v>0</v>
      </c>
      <c r="H25" s="45">
        <f t="shared" si="5"/>
        <v>0</v>
      </c>
      <c r="I25" s="45">
        <f t="shared" si="5"/>
        <v>0</v>
      </c>
      <c r="J25" s="45">
        <f t="shared" si="5"/>
        <v>0</v>
      </c>
      <c r="K25" s="45">
        <f t="shared" si="5"/>
        <v>0</v>
      </c>
      <c r="L25" s="45">
        <f t="shared" si="5"/>
        <v>0</v>
      </c>
      <c r="M25" s="10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0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5" customHeight="1" x14ac:dyDescent="0.2">
      <c r="A27" s="106" t="s">
        <v>47</v>
      </c>
      <c r="B27" s="107"/>
      <c r="C27" s="107"/>
      <c r="D27" s="107"/>
      <c r="E27" s="4"/>
      <c r="F27" s="108"/>
      <c r="G27" s="109"/>
      <c r="H27" s="109"/>
      <c r="I27" s="109"/>
      <c r="J27" s="109"/>
      <c r="K27" s="109"/>
      <c r="L27" s="110"/>
      <c r="M27" s="10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2">
      <c r="A28" s="46"/>
      <c r="B28" s="46"/>
      <c r="C28" s="46"/>
      <c r="D28" s="46"/>
      <c r="E28" s="4"/>
      <c r="F28" s="47"/>
      <c r="G28" s="47"/>
      <c r="H28" s="47"/>
      <c r="I28" s="47"/>
      <c r="J28" s="47"/>
      <c r="K28" s="47"/>
      <c r="L28" s="47"/>
      <c r="M28" s="10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0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" customHeight="1" x14ac:dyDescent="0.25">
      <c r="A30" s="111" t="s">
        <v>48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3"/>
      <c r="M30" s="103" t="s">
        <v>49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1" customHeight="1" x14ac:dyDescent="0.25">
      <c r="A31" s="48"/>
      <c r="B31" s="28"/>
      <c r="C31" s="29" t="s">
        <v>27</v>
      </c>
      <c r="D31" s="30" t="str">
        <f>VLOOKUP($A$6,ALLOCATIONS!$A$3:$G$12,7,FALSE)</f>
        <v>Annual Allocation
YR 3 (Jul 23 - Jun 24)
YR 4 (Jul 24 - Jun 25)
YR 5 (Jul 25 - Jun 26)</v>
      </c>
      <c r="E31" s="49"/>
      <c r="F31" s="30" t="e" vm="12">
        <f>D31-D41</f>
        <v>#VALUE!</v>
      </c>
      <c r="G31" s="32" t="s">
        <v>28</v>
      </c>
      <c r="H31" s="48"/>
      <c r="I31" s="28"/>
      <c r="J31" s="28"/>
      <c r="K31" s="28"/>
      <c r="L31" s="28"/>
      <c r="M31" s="10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3.5" customHeight="1" x14ac:dyDescent="0.2">
      <c r="A32" s="3"/>
      <c r="B32" s="3"/>
      <c r="C32" s="3"/>
      <c r="D32" s="3"/>
      <c r="E32" s="3"/>
      <c r="F32" s="114" t="s">
        <v>29</v>
      </c>
      <c r="G32" s="115"/>
      <c r="H32" s="115"/>
      <c r="I32" s="115"/>
      <c r="J32" s="115"/>
      <c r="K32" s="115"/>
      <c r="L32" s="116"/>
      <c r="M32" s="10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">
      <c r="A33" s="27"/>
      <c r="B33" s="33" t="s">
        <v>30</v>
      </c>
      <c r="C33" s="33" t="s">
        <v>31</v>
      </c>
      <c r="D33" s="33" t="s">
        <v>32</v>
      </c>
      <c r="E33" s="27"/>
      <c r="F33" s="34" t="s">
        <v>33</v>
      </c>
      <c r="G33" s="35" t="s">
        <v>34</v>
      </c>
      <c r="H33" s="35" t="s">
        <v>35</v>
      </c>
      <c r="I33" s="35" t="s">
        <v>36</v>
      </c>
      <c r="J33" s="35" t="s">
        <v>37</v>
      </c>
      <c r="K33" s="36" t="s">
        <v>38</v>
      </c>
      <c r="L33" s="36" t="s">
        <v>39</v>
      </c>
      <c r="M33" s="10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 x14ac:dyDescent="0.2">
      <c r="A34" s="4" t="s">
        <v>40</v>
      </c>
      <c r="B34" s="37" t="str">
        <f>VLOOKUP($A$6,EXPENDITURES!$A$13:$P$22,3,FALSE)</f>
        <v>1000</v>
      </c>
      <c r="C34" s="37" t="str">
        <f>VLOOKUP($A$6,EXPENDITURES!$A$13:$P$22,10,FALSE)</f>
        <v>OBJ-1000</v>
      </c>
      <c r="D34" s="37" t="e" vm="5">
        <f t="shared" ref="D34:D40" si="6">C34+B34</f>
        <v>#VALUE!</v>
      </c>
      <c r="E34" s="38"/>
      <c r="F34" s="39"/>
      <c r="G34" s="40"/>
      <c r="H34" s="40"/>
      <c r="I34" s="40"/>
      <c r="J34" s="40"/>
      <c r="K34" s="41">
        <f t="shared" ref="K34:K40" si="7">G34+H34+I34+J34</f>
        <v>0</v>
      </c>
      <c r="L34" s="41">
        <f t="shared" ref="L34:L40" si="8">F34-K34</f>
        <v>0</v>
      </c>
      <c r="M34" s="10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2">
      <c r="A35" s="4" t="s">
        <v>41</v>
      </c>
      <c r="B35" s="37" t="str">
        <f>VLOOKUP($A$6,EXPENDITURES!$A$13:$P$22,4,FALSE)</f>
        <v>2000</v>
      </c>
      <c r="C35" s="37" t="str">
        <f>VLOOKUP($A$6,EXPENDITURES!$A$13:$P$22,11,FALSE)</f>
        <v>OBJ-2000</v>
      </c>
      <c r="D35" s="37" t="e" vm="6">
        <f t="shared" si="6"/>
        <v>#VALUE!</v>
      </c>
      <c r="E35" s="38"/>
      <c r="F35" s="39"/>
      <c r="G35" s="40"/>
      <c r="H35" s="40"/>
      <c r="I35" s="40"/>
      <c r="J35" s="40"/>
      <c r="K35" s="41">
        <f t="shared" si="7"/>
        <v>0</v>
      </c>
      <c r="L35" s="41">
        <f t="shared" si="8"/>
        <v>0</v>
      </c>
      <c r="M35" s="10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x14ac:dyDescent="0.2">
      <c r="A36" s="4" t="s">
        <v>42</v>
      </c>
      <c r="B36" s="37" t="str">
        <f>VLOOKUP($A$6,EXPENDITURES!$A$13:$P$22,5,FALSE)</f>
        <v>3000</v>
      </c>
      <c r="C36" s="37" t="str">
        <f>VLOOKUP($A$6,EXPENDITURES!$A$13:$P$22,12,FALSE)</f>
        <v>OBJ-3000</v>
      </c>
      <c r="D36" s="37" t="e" vm="7">
        <f t="shared" si="6"/>
        <v>#VALUE!</v>
      </c>
      <c r="E36" s="38"/>
      <c r="F36" s="39"/>
      <c r="G36" s="40"/>
      <c r="H36" s="40"/>
      <c r="I36" s="40"/>
      <c r="J36" s="40"/>
      <c r="K36" s="41">
        <f t="shared" si="7"/>
        <v>0</v>
      </c>
      <c r="L36" s="41">
        <f t="shared" si="8"/>
        <v>0</v>
      </c>
      <c r="M36" s="10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 x14ac:dyDescent="0.2">
      <c r="A37" s="4" t="s">
        <v>43</v>
      </c>
      <c r="B37" s="37" t="str">
        <f>VLOOKUP($A$6,EXPENDITURES!$A$13:$P$22,6,FALSE)</f>
        <v>4000</v>
      </c>
      <c r="C37" s="37" t="str">
        <f>VLOOKUP($A$6,EXPENDITURES!$A$13:$P$22,13,FALSE)</f>
        <v>OBJ-4000</v>
      </c>
      <c r="D37" s="37" t="e" vm="8">
        <f t="shared" si="6"/>
        <v>#VALUE!</v>
      </c>
      <c r="E37" s="38"/>
      <c r="F37" s="39"/>
      <c r="G37" s="40"/>
      <c r="H37" s="40"/>
      <c r="I37" s="40"/>
      <c r="J37" s="40"/>
      <c r="K37" s="41">
        <f t="shared" si="7"/>
        <v>0</v>
      </c>
      <c r="L37" s="41">
        <f t="shared" si="8"/>
        <v>0</v>
      </c>
      <c r="M37" s="10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 x14ac:dyDescent="0.2">
      <c r="A38" s="4" t="s">
        <v>44</v>
      </c>
      <c r="B38" s="37" t="str">
        <f>VLOOKUP($A$6,EXPENDITURES!$A$13:$P$22,7,FALSE)</f>
        <v>5000</v>
      </c>
      <c r="C38" s="37" t="str">
        <f>VLOOKUP($A$6,EXPENDITURES!$A$13:$P$22,14,FALSE)</f>
        <v>OBJ-5000</v>
      </c>
      <c r="D38" s="37" t="e" vm="9">
        <f t="shared" si="6"/>
        <v>#VALUE!</v>
      </c>
      <c r="E38" s="38"/>
      <c r="F38" s="39"/>
      <c r="G38" s="40"/>
      <c r="H38" s="40"/>
      <c r="I38" s="40"/>
      <c r="J38" s="40"/>
      <c r="K38" s="41">
        <f t="shared" si="7"/>
        <v>0</v>
      </c>
      <c r="L38" s="41">
        <f t="shared" si="8"/>
        <v>0</v>
      </c>
      <c r="M38" s="10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2">
      <c r="A39" s="4" t="s">
        <v>45</v>
      </c>
      <c r="B39" s="37" t="str">
        <f>VLOOKUP($A$6,EXPENDITURES!$A$13:$P$22,8,FALSE)</f>
        <v>6000</v>
      </c>
      <c r="C39" s="37" t="str">
        <f>VLOOKUP($A$6,EXPENDITURES!$A$13:$P$22,15,FALSE)</f>
        <v>OBJ-6000</v>
      </c>
      <c r="D39" s="37" t="e" vm="10">
        <f t="shared" si="6"/>
        <v>#VALUE!</v>
      </c>
      <c r="E39" s="38"/>
      <c r="F39" s="39"/>
      <c r="G39" s="40"/>
      <c r="H39" s="40"/>
      <c r="I39" s="40"/>
      <c r="J39" s="40"/>
      <c r="K39" s="41">
        <f t="shared" si="7"/>
        <v>0</v>
      </c>
      <c r="L39" s="41">
        <f t="shared" si="8"/>
        <v>0</v>
      </c>
      <c r="M39" s="10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 x14ac:dyDescent="0.2">
      <c r="A40" s="4" t="s">
        <v>46</v>
      </c>
      <c r="B40" s="37" t="str">
        <f>VLOOKUP($A$6,EXPENDITURES!$A$13:$P$22,9,FALSE)</f>
        <v>7000</v>
      </c>
      <c r="C40" s="37" t="str">
        <f>VLOOKUP($A$6,EXPENDITURES!$A$13:$P$22,16,FALSE)</f>
        <v>OBJ-7000</v>
      </c>
      <c r="D40" s="37" t="e" vm="11">
        <f t="shared" si="6"/>
        <v>#VALUE!</v>
      </c>
      <c r="E40" s="38"/>
      <c r="F40" s="39"/>
      <c r="G40" s="40"/>
      <c r="H40" s="40"/>
      <c r="I40" s="40"/>
      <c r="J40" s="40"/>
      <c r="K40" s="41">
        <f t="shared" si="7"/>
        <v>0</v>
      </c>
      <c r="L40" s="41">
        <f t="shared" si="8"/>
        <v>0</v>
      </c>
      <c r="M40" s="104"/>
      <c r="N40" s="27"/>
      <c r="O40" s="27"/>
      <c r="P40" s="27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 x14ac:dyDescent="0.2">
      <c r="A41" s="42" t="s">
        <v>23</v>
      </c>
      <c r="B41" s="43">
        <f t="shared" ref="B41:D41" si="9">SUM(B34:B40)</f>
        <v>0</v>
      </c>
      <c r="C41" s="43">
        <f t="shared" si="9"/>
        <v>0</v>
      </c>
      <c r="D41" s="44" t="e" vm="3">
        <f t="shared" si="9"/>
        <v>#VALUE!</v>
      </c>
      <c r="E41" s="38"/>
      <c r="F41" s="45">
        <f t="shared" ref="F41:L41" si="10">SUM(F34:F40)</f>
        <v>0</v>
      </c>
      <c r="G41" s="45">
        <f t="shared" si="10"/>
        <v>0</v>
      </c>
      <c r="H41" s="45">
        <f t="shared" si="10"/>
        <v>0</v>
      </c>
      <c r="I41" s="45">
        <f t="shared" si="10"/>
        <v>0</v>
      </c>
      <c r="J41" s="45">
        <f t="shared" si="10"/>
        <v>0</v>
      </c>
      <c r="K41" s="45">
        <f t="shared" si="10"/>
        <v>0</v>
      </c>
      <c r="L41" s="45">
        <f t="shared" si="10"/>
        <v>0</v>
      </c>
      <c r="M41" s="104"/>
      <c r="N41" s="4"/>
      <c r="O41" s="4"/>
      <c r="P41" s="4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3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10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5" customHeight="1" x14ac:dyDescent="0.2">
      <c r="A43" s="106" t="s">
        <v>47</v>
      </c>
      <c r="B43" s="107"/>
      <c r="C43" s="107"/>
      <c r="D43" s="107"/>
      <c r="E43" s="4"/>
      <c r="F43" s="108"/>
      <c r="G43" s="109"/>
      <c r="H43" s="109"/>
      <c r="I43" s="109"/>
      <c r="J43" s="109"/>
      <c r="K43" s="109"/>
      <c r="L43" s="110"/>
      <c r="M43" s="10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 x14ac:dyDescent="0.2">
      <c r="A44" s="46"/>
      <c r="B44" s="46"/>
      <c r="C44" s="46"/>
      <c r="D44" s="46"/>
      <c r="E44" s="4"/>
      <c r="F44" s="47"/>
      <c r="G44" s="47"/>
      <c r="H44" s="47"/>
      <c r="I44" s="47"/>
      <c r="J44" s="47"/>
      <c r="K44" s="47"/>
      <c r="L44" s="47"/>
      <c r="M44" s="10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7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0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 x14ac:dyDescent="0.25">
      <c r="A46" s="111" t="s">
        <v>50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3"/>
      <c r="M46" s="117" t="s">
        <v>51</v>
      </c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20" customHeight="1" x14ac:dyDescent="0.25">
      <c r="A47" s="28"/>
      <c r="B47" s="28"/>
      <c r="C47" s="29" t="s">
        <v>27</v>
      </c>
      <c r="D47" s="30" t="str">
        <f>VLOOKUP($A$6,ALLOCATIONS!$A$3:$G$12,7,FALSE)</f>
        <v>Annual Allocation
YR 3 (Jul 23 - Jun 24)
YR 4 (Jul 24 - Jun 25)
YR 5 (Jul 25 - Jun 26)</v>
      </c>
      <c r="E47" s="31"/>
      <c r="F47" s="30" t="e" vm="12">
        <f>D47-D57</f>
        <v>#VALUE!</v>
      </c>
      <c r="G47" s="32" t="s">
        <v>28</v>
      </c>
      <c r="H47" s="28"/>
      <c r="I47" s="28"/>
      <c r="J47" s="28"/>
      <c r="K47" s="28"/>
      <c r="L47" s="28"/>
      <c r="M47" s="10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 x14ac:dyDescent="0.2">
      <c r="A48" s="3"/>
      <c r="B48" s="3"/>
      <c r="C48" s="3"/>
      <c r="D48" s="3"/>
      <c r="E48" s="3"/>
      <c r="F48" s="114" t="s">
        <v>29</v>
      </c>
      <c r="G48" s="115"/>
      <c r="H48" s="115"/>
      <c r="I48" s="115"/>
      <c r="J48" s="115"/>
      <c r="K48" s="115"/>
      <c r="L48" s="116"/>
      <c r="M48" s="10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">
      <c r="A49" s="27"/>
      <c r="B49" s="33" t="s">
        <v>30</v>
      </c>
      <c r="C49" s="33" t="s">
        <v>31</v>
      </c>
      <c r="D49" s="33" t="s">
        <v>32</v>
      </c>
      <c r="E49" s="27"/>
      <c r="F49" s="36" t="s">
        <v>33</v>
      </c>
      <c r="G49" s="33" t="s">
        <v>34</v>
      </c>
      <c r="H49" s="33" t="s">
        <v>35</v>
      </c>
      <c r="I49" s="33" t="s">
        <v>36</v>
      </c>
      <c r="J49" s="33" t="s">
        <v>37</v>
      </c>
      <c r="K49" s="36" t="s">
        <v>38</v>
      </c>
      <c r="L49" s="36" t="s">
        <v>39</v>
      </c>
      <c r="M49" s="10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 x14ac:dyDescent="0.2">
      <c r="A50" s="4" t="s">
        <v>40</v>
      </c>
      <c r="B50" s="37" t="str">
        <f>VLOOKUP($A$6,EXPENDITURES!$A$24:$P$33,3,FALSE)</f>
        <v>1000</v>
      </c>
      <c r="C50" s="37" t="str">
        <f>VLOOKUP($A$6,EXPENDITURES!$A$24:$P$33,10,FALSE)</f>
        <v>OBJ-1000</v>
      </c>
      <c r="D50" s="37" t="e" vm="5">
        <f t="shared" ref="D50:D56" si="11">C50+B50</f>
        <v>#VALUE!</v>
      </c>
      <c r="E50" s="38"/>
      <c r="F50" s="39"/>
      <c r="G50" s="40"/>
      <c r="H50" s="40"/>
      <c r="I50" s="40"/>
      <c r="J50" s="40"/>
      <c r="K50" s="41">
        <f t="shared" ref="K50:K56" si="12">G50+H50+I50+J50</f>
        <v>0</v>
      </c>
      <c r="L50" s="41">
        <f t="shared" ref="L50:L56" si="13">F50-K50</f>
        <v>0</v>
      </c>
      <c r="M50" s="10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 x14ac:dyDescent="0.2">
      <c r="A51" s="4" t="s">
        <v>41</v>
      </c>
      <c r="B51" s="37" t="str">
        <f>VLOOKUP($A$6,EXPENDITURES!$A$24:$P$33,4,FALSE)</f>
        <v>2000</v>
      </c>
      <c r="C51" s="37" t="str">
        <f>VLOOKUP($A$6,EXPENDITURES!$A$24:$P$33,11,FALSE)</f>
        <v>OBJ-2000</v>
      </c>
      <c r="D51" s="37" t="e" vm="6">
        <f t="shared" si="11"/>
        <v>#VALUE!</v>
      </c>
      <c r="E51" s="38"/>
      <c r="F51" s="39"/>
      <c r="G51" s="40"/>
      <c r="H51" s="40"/>
      <c r="I51" s="40"/>
      <c r="J51" s="40"/>
      <c r="K51" s="41">
        <f t="shared" si="12"/>
        <v>0</v>
      </c>
      <c r="L51" s="41">
        <f t="shared" si="13"/>
        <v>0</v>
      </c>
      <c r="M51" s="10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 x14ac:dyDescent="0.2">
      <c r="A52" s="4" t="s">
        <v>42</v>
      </c>
      <c r="B52" s="37" t="str">
        <f>VLOOKUP($A$6,EXPENDITURES!$A$24:$P$33,5,FALSE)</f>
        <v>3000</v>
      </c>
      <c r="C52" s="37" t="str">
        <f>VLOOKUP($A$6,EXPENDITURES!$A$24:$P$33,12,FALSE)</f>
        <v>OBJ-3000</v>
      </c>
      <c r="D52" s="37" t="e" vm="7">
        <f t="shared" si="11"/>
        <v>#VALUE!</v>
      </c>
      <c r="E52" s="38"/>
      <c r="F52" s="39"/>
      <c r="G52" s="40"/>
      <c r="H52" s="40"/>
      <c r="I52" s="40"/>
      <c r="J52" s="40"/>
      <c r="K52" s="41">
        <f t="shared" si="12"/>
        <v>0</v>
      </c>
      <c r="L52" s="41">
        <f t="shared" si="13"/>
        <v>0</v>
      </c>
      <c r="M52" s="10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 x14ac:dyDescent="0.2">
      <c r="A53" s="4" t="s">
        <v>43</v>
      </c>
      <c r="B53" s="37" t="str">
        <f>VLOOKUP($A$6,EXPENDITURES!$A$24:$P$33,6,FALSE)</f>
        <v>4000</v>
      </c>
      <c r="C53" s="37" t="str">
        <f>VLOOKUP($A$6,EXPENDITURES!$A$24:$P$33,13,FALSE)</f>
        <v>OBJ-4000</v>
      </c>
      <c r="D53" s="37" t="e" vm="8">
        <f t="shared" si="11"/>
        <v>#VALUE!</v>
      </c>
      <c r="E53" s="38"/>
      <c r="F53" s="39"/>
      <c r="G53" s="40"/>
      <c r="H53" s="40"/>
      <c r="I53" s="40"/>
      <c r="J53" s="40"/>
      <c r="K53" s="41">
        <f t="shared" si="12"/>
        <v>0</v>
      </c>
      <c r="L53" s="41">
        <f t="shared" si="13"/>
        <v>0</v>
      </c>
      <c r="M53" s="10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 x14ac:dyDescent="0.2">
      <c r="A54" s="4" t="s">
        <v>44</v>
      </c>
      <c r="B54" s="37" t="str">
        <f>VLOOKUP($A$6,EXPENDITURES!$A$24:$P$33,7,FALSE)</f>
        <v>5000</v>
      </c>
      <c r="C54" s="37" t="str">
        <f>VLOOKUP($A$6,EXPENDITURES!$A$24:$P$33,14,FALSE)</f>
        <v>OBJ-5000</v>
      </c>
      <c r="D54" s="37" t="e" vm="9">
        <f t="shared" si="11"/>
        <v>#VALUE!</v>
      </c>
      <c r="E54" s="38"/>
      <c r="F54" s="39"/>
      <c r="G54" s="40"/>
      <c r="H54" s="40"/>
      <c r="I54" s="40"/>
      <c r="J54" s="40"/>
      <c r="K54" s="41">
        <f t="shared" si="12"/>
        <v>0</v>
      </c>
      <c r="L54" s="41">
        <f t="shared" si="13"/>
        <v>0</v>
      </c>
      <c r="M54" s="10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 x14ac:dyDescent="0.2">
      <c r="A55" s="4" t="s">
        <v>45</v>
      </c>
      <c r="B55" s="37" t="str">
        <f>VLOOKUP($A$6,EXPENDITURES!$A$24:$P$33,8,FALSE)</f>
        <v>6000</v>
      </c>
      <c r="C55" s="37" t="str">
        <f>VLOOKUP($A$6,EXPENDITURES!$A$24:$P$33,15,FALSE)</f>
        <v>OBJ-6000</v>
      </c>
      <c r="D55" s="37" t="e" vm="10">
        <f t="shared" si="11"/>
        <v>#VALUE!</v>
      </c>
      <c r="E55" s="38"/>
      <c r="F55" s="39"/>
      <c r="G55" s="40"/>
      <c r="H55" s="40"/>
      <c r="I55" s="40"/>
      <c r="J55" s="40"/>
      <c r="K55" s="41">
        <f t="shared" si="12"/>
        <v>0</v>
      </c>
      <c r="L55" s="41">
        <f t="shared" si="13"/>
        <v>0</v>
      </c>
      <c r="M55" s="10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 x14ac:dyDescent="0.2">
      <c r="A56" s="4" t="s">
        <v>46</v>
      </c>
      <c r="B56" s="37" t="str">
        <f>VLOOKUP($A$6,EXPENDITURES!$A$24:$P$33,9,FALSE)</f>
        <v>7000</v>
      </c>
      <c r="C56" s="37" t="str">
        <f>VLOOKUP($A$6,EXPENDITURES!$A$24:$P$33,16,FALSE)</f>
        <v>OBJ-7000</v>
      </c>
      <c r="D56" s="37" t="e" vm="11">
        <f t="shared" si="11"/>
        <v>#VALUE!</v>
      </c>
      <c r="E56" s="38"/>
      <c r="F56" s="39"/>
      <c r="G56" s="40"/>
      <c r="H56" s="40"/>
      <c r="I56" s="40"/>
      <c r="J56" s="40"/>
      <c r="K56" s="41">
        <f t="shared" si="12"/>
        <v>0</v>
      </c>
      <c r="L56" s="41">
        <f t="shared" si="13"/>
        <v>0</v>
      </c>
      <c r="M56" s="10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 x14ac:dyDescent="0.2">
      <c r="A57" s="42" t="s">
        <v>23</v>
      </c>
      <c r="B57" s="43">
        <f t="shared" ref="B57:D57" si="14">SUM(B50:B56)</f>
        <v>0</v>
      </c>
      <c r="C57" s="43">
        <f t="shared" si="14"/>
        <v>0</v>
      </c>
      <c r="D57" s="44" t="e" vm="3">
        <f t="shared" si="14"/>
        <v>#VALUE!</v>
      </c>
      <c r="E57" s="38"/>
      <c r="F57" s="45">
        <f t="shared" ref="F57:L57" si="15">SUM(F50:F56)</f>
        <v>0</v>
      </c>
      <c r="G57" s="45">
        <f t="shared" si="15"/>
        <v>0</v>
      </c>
      <c r="H57" s="45">
        <f t="shared" si="15"/>
        <v>0</v>
      </c>
      <c r="I57" s="45">
        <f t="shared" si="15"/>
        <v>0</v>
      </c>
      <c r="J57" s="45">
        <f t="shared" si="15"/>
        <v>0</v>
      </c>
      <c r="K57" s="45">
        <f t="shared" si="15"/>
        <v>0</v>
      </c>
      <c r="L57" s="45">
        <f t="shared" si="15"/>
        <v>0</v>
      </c>
      <c r="M57" s="10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10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5" customHeight="1" x14ac:dyDescent="0.2">
      <c r="A59" s="106" t="s">
        <v>47</v>
      </c>
      <c r="B59" s="107"/>
      <c r="C59" s="107"/>
      <c r="D59" s="107"/>
      <c r="E59" s="4"/>
      <c r="F59" s="108"/>
      <c r="G59" s="109"/>
      <c r="H59" s="109"/>
      <c r="I59" s="109"/>
      <c r="J59" s="109"/>
      <c r="K59" s="109"/>
      <c r="L59" s="110"/>
      <c r="M59" s="10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 x14ac:dyDescent="0.2">
      <c r="A60" s="46"/>
      <c r="B60" s="46"/>
      <c r="C60" s="46"/>
      <c r="D60" s="46"/>
      <c r="E60" s="4"/>
      <c r="F60" s="47"/>
      <c r="G60" s="47"/>
      <c r="H60" s="47"/>
      <c r="I60" s="47"/>
      <c r="J60" s="47"/>
      <c r="K60" s="47"/>
      <c r="L60" s="47"/>
      <c r="M60" s="10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10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2" customHeight="1" x14ac:dyDescent="0.25">
      <c r="A62" s="111" t="s">
        <v>52</v>
      </c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3"/>
      <c r="M62" s="103" t="s">
        <v>53</v>
      </c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20" customHeight="1" x14ac:dyDescent="0.25">
      <c r="A63" s="28"/>
      <c r="B63" s="28"/>
      <c r="C63" s="29" t="s">
        <v>27</v>
      </c>
      <c r="D63" s="30" t="str">
        <f>VLOOKUP($A$6,ALLOCATIONS!$A$3:$G$12,7,FALSE)</f>
        <v>Annual Allocation
YR 3 (Jul 23 - Jun 24)
YR 4 (Jul 24 - Jun 25)
YR 5 (Jul 25 - Jun 26)</v>
      </c>
      <c r="E63" s="31"/>
      <c r="F63" s="30" t="e" vm="12">
        <f>D63-D73</f>
        <v>#VALUE!</v>
      </c>
      <c r="G63" s="32" t="s">
        <v>28</v>
      </c>
      <c r="H63" s="28"/>
      <c r="I63" s="28"/>
      <c r="J63" s="28"/>
      <c r="K63" s="28"/>
      <c r="L63" s="28"/>
      <c r="M63" s="10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 x14ac:dyDescent="0.2">
      <c r="A64" s="3"/>
      <c r="B64" s="3"/>
      <c r="C64" s="3"/>
      <c r="D64" s="3"/>
      <c r="E64" s="3"/>
      <c r="F64" s="114" t="s">
        <v>29</v>
      </c>
      <c r="G64" s="115"/>
      <c r="H64" s="115"/>
      <c r="I64" s="115"/>
      <c r="J64" s="115"/>
      <c r="K64" s="115"/>
      <c r="L64" s="116"/>
      <c r="M64" s="104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">
      <c r="A65" s="27"/>
      <c r="B65" s="33" t="s">
        <v>30</v>
      </c>
      <c r="C65" s="33" t="s">
        <v>31</v>
      </c>
      <c r="D65" s="33" t="s">
        <v>32</v>
      </c>
      <c r="E65" s="27"/>
      <c r="F65" s="36" t="s">
        <v>33</v>
      </c>
      <c r="G65" s="33" t="s">
        <v>34</v>
      </c>
      <c r="H65" s="33" t="s">
        <v>35</v>
      </c>
      <c r="I65" s="33" t="s">
        <v>36</v>
      </c>
      <c r="J65" s="33" t="s">
        <v>37</v>
      </c>
      <c r="K65" s="36" t="s">
        <v>38</v>
      </c>
      <c r="L65" s="36" t="s">
        <v>39</v>
      </c>
      <c r="M65" s="10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 x14ac:dyDescent="0.2">
      <c r="A66" s="4" t="s">
        <v>40</v>
      </c>
      <c r="B66" s="37">
        <v>0</v>
      </c>
      <c r="C66" s="37">
        <v>0</v>
      </c>
      <c r="D66" s="37">
        <f t="shared" ref="D66:D72" si="16">C66+B66</f>
        <v>0</v>
      </c>
      <c r="E66" s="38"/>
      <c r="F66" s="39"/>
      <c r="G66" s="40"/>
      <c r="H66" s="40"/>
      <c r="I66" s="40"/>
      <c r="J66" s="40"/>
      <c r="K66" s="41">
        <f t="shared" ref="K66:K72" si="17">G66+H66+I66+J66</f>
        <v>0</v>
      </c>
      <c r="L66" s="41">
        <f t="shared" ref="L66:L72" si="18">F66-K66</f>
        <v>0</v>
      </c>
      <c r="M66" s="10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 x14ac:dyDescent="0.2">
      <c r="A67" s="4" t="s">
        <v>41</v>
      </c>
      <c r="B67" s="37">
        <v>0</v>
      </c>
      <c r="C67" s="37">
        <v>0</v>
      </c>
      <c r="D67" s="37">
        <f t="shared" si="16"/>
        <v>0</v>
      </c>
      <c r="E67" s="38"/>
      <c r="F67" s="39"/>
      <c r="G67" s="40"/>
      <c r="H67" s="40"/>
      <c r="I67" s="40"/>
      <c r="J67" s="40"/>
      <c r="K67" s="41">
        <f t="shared" si="17"/>
        <v>0</v>
      </c>
      <c r="L67" s="41">
        <f t="shared" si="18"/>
        <v>0</v>
      </c>
      <c r="M67" s="10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 x14ac:dyDescent="0.2">
      <c r="A68" s="4" t="s">
        <v>42</v>
      </c>
      <c r="B68" s="37">
        <v>0</v>
      </c>
      <c r="C68" s="37">
        <v>0</v>
      </c>
      <c r="D68" s="37">
        <f t="shared" si="16"/>
        <v>0</v>
      </c>
      <c r="E68" s="38"/>
      <c r="F68" s="39"/>
      <c r="G68" s="40"/>
      <c r="H68" s="40"/>
      <c r="I68" s="40"/>
      <c r="J68" s="40"/>
      <c r="K68" s="41">
        <f t="shared" si="17"/>
        <v>0</v>
      </c>
      <c r="L68" s="41">
        <f t="shared" si="18"/>
        <v>0</v>
      </c>
      <c r="M68" s="10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 x14ac:dyDescent="0.2">
      <c r="A69" s="4" t="s">
        <v>43</v>
      </c>
      <c r="B69" s="37">
        <v>0</v>
      </c>
      <c r="C69" s="37">
        <v>0</v>
      </c>
      <c r="D69" s="37">
        <f t="shared" si="16"/>
        <v>0</v>
      </c>
      <c r="E69" s="38"/>
      <c r="F69" s="39"/>
      <c r="G69" s="40"/>
      <c r="H69" s="40"/>
      <c r="I69" s="40"/>
      <c r="J69" s="40"/>
      <c r="K69" s="41">
        <f t="shared" si="17"/>
        <v>0</v>
      </c>
      <c r="L69" s="41">
        <f t="shared" si="18"/>
        <v>0</v>
      </c>
      <c r="M69" s="10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 x14ac:dyDescent="0.2">
      <c r="A70" s="4" t="s">
        <v>44</v>
      </c>
      <c r="B70" s="37">
        <v>0</v>
      </c>
      <c r="C70" s="37">
        <v>0</v>
      </c>
      <c r="D70" s="37">
        <f t="shared" si="16"/>
        <v>0</v>
      </c>
      <c r="E70" s="38"/>
      <c r="F70" s="39"/>
      <c r="G70" s="40"/>
      <c r="H70" s="40"/>
      <c r="I70" s="40"/>
      <c r="J70" s="40"/>
      <c r="K70" s="41">
        <f t="shared" si="17"/>
        <v>0</v>
      </c>
      <c r="L70" s="41">
        <f t="shared" si="18"/>
        <v>0</v>
      </c>
      <c r="M70" s="10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 x14ac:dyDescent="0.2">
      <c r="A71" s="4" t="s">
        <v>45</v>
      </c>
      <c r="B71" s="37">
        <v>0</v>
      </c>
      <c r="C71" s="37">
        <v>0</v>
      </c>
      <c r="D71" s="37">
        <f t="shared" si="16"/>
        <v>0</v>
      </c>
      <c r="E71" s="38"/>
      <c r="F71" s="39"/>
      <c r="G71" s="40"/>
      <c r="H71" s="40"/>
      <c r="I71" s="40"/>
      <c r="J71" s="40"/>
      <c r="K71" s="41">
        <f t="shared" si="17"/>
        <v>0</v>
      </c>
      <c r="L71" s="41">
        <f t="shared" si="18"/>
        <v>0</v>
      </c>
      <c r="M71" s="10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 x14ac:dyDescent="0.2">
      <c r="A72" s="4" t="s">
        <v>46</v>
      </c>
      <c r="B72" s="37">
        <v>0</v>
      </c>
      <c r="C72" s="37">
        <v>0</v>
      </c>
      <c r="D72" s="37">
        <f t="shared" si="16"/>
        <v>0</v>
      </c>
      <c r="E72" s="38"/>
      <c r="F72" s="39"/>
      <c r="G72" s="40"/>
      <c r="H72" s="40"/>
      <c r="I72" s="40"/>
      <c r="J72" s="40"/>
      <c r="K72" s="41">
        <f t="shared" si="17"/>
        <v>0</v>
      </c>
      <c r="L72" s="41">
        <f t="shared" si="18"/>
        <v>0</v>
      </c>
      <c r="M72" s="10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 x14ac:dyDescent="0.2">
      <c r="A73" s="42" t="s">
        <v>23</v>
      </c>
      <c r="B73" s="43">
        <f t="shared" ref="B73:D73" si="19">SUM(B66:B72)</f>
        <v>0</v>
      </c>
      <c r="C73" s="43">
        <f t="shared" si="19"/>
        <v>0</v>
      </c>
      <c r="D73" s="44">
        <f t="shared" si="19"/>
        <v>0</v>
      </c>
      <c r="E73" s="38"/>
      <c r="F73" s="45">
        <f t="shared" ref="F73:L73" si="20">SUM(F66:F72)</f>
        <v>0</v>
      </c>
      <c r="G73" s="45">
        <f t="shared" si="20"/>
        <v>0</v>
      </c>
      <c r="H73" s="45">
        <f t="shared" si="20"/>
        <v>0</v>
      </c>
      <c r="I73" s="45">
        <f t="shared" si="20"/>
        <v>0</v>
      </c>
      <c r="J73" s="45">
        <f t="shared" si="20"/>
        <v>0</v>
      </c>
      <c r="K73" s="45">
        <f t="shared" si="20"/>
        <v>0</v>
      </c>
      <c r="L73" s="45">
        <f t="shared" si="20"/>
        <v>0</v>
      </c>
      <c r="M73" s="10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10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5" customHeight="1" x14ac:dyDescent="0.2">
      <c r="A75" s="106" t="s">
        <v>47</v>
      </c>
      <c r="B75" s="107"/>
      <c r="C75" s="107"/>
      <c r="D75" s="107"/>
      <c r="E75" s="4"/>
      <c r="F75" s="108"/>
      <c r="G75" s="109"/>
      <c r="H75" s="109"/>
      <c r="I75" s="109"/>
      <c r="J75" s="109"/>
      <c r="K75" s="109"/>
      <c r="L75" s="110"/>
      <c r="M75" s="10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10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10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6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5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5" customHeight="1" x14ac:dyDescent="0.25">
      <c r="A79" s="51" t="s">
        <v>54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3"/>
      <c r="M79" s="54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3.5" customHeight="1" x14ac:dyDescent="0.2">
      <c r="A80" s="55" t="s">
        <v>55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7"/>
      <c r="M80" s="58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">
      <c r="A81" s="55" t="s">
        <v>56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7"/>
      <c r="M81" s="58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">
      <c r="A82" s="55" t="s">
        <v>57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7"/>
      <c r="M82" s="58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">
      <c r="A83" s="59" t="s">
        <v>58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7"/>
      <c r="M83" s="58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">
      <c r="A84" s="59" t="s">
        <v>59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7"/>
      <c r="M84" s="58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">
      <c r="A85" s="59" t="s">
        <v>60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7"/>
      <c r="M85" s="58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">
      <c r="A86" s="59" t="s">
        <v>61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7"/>
      <c r="M86" s="58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">
      <c r="A87" s="59" t="s">
        <v>62</v>
      </c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7"/>
      <c r="M87" s="58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">
      <c r="A88" s="60" t="s">
        <v>63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2"/>
      <c r="M88" s="58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0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50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50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50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0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50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0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50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0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0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0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0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0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0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0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0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0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0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0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0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0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0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0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0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0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0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0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0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0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0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0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0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0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0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0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0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0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0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0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0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0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0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0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0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0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0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0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0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0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0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0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0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0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0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0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0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0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0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0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0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0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0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0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0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0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0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0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0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0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0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0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0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0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0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0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0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0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0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0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0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0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0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0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0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0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0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0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0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0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0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0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0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0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0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0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0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0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0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0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0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0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0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0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0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0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0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0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0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0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0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0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0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0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0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0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0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0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0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0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0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0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0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0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0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0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0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0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0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0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0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0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0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0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0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0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0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0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0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0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0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0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0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0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0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0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0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0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0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0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0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0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0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0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0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0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0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0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0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0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0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0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0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0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0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0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0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0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0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0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0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0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0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0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0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0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0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0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0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0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0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0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0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0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0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0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0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0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0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0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0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0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0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0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0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0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0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0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0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0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0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0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0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0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0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0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0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0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0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0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0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0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0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0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0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0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0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0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0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0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0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0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0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0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0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0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0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0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0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0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0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0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0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0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0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0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0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0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0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0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0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0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0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0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0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0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0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0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0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0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0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0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0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0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0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0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0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0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0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0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0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0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0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0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0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0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0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0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0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0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0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0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0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0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0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0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0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0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0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0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0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0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0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0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0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0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0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0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0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0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0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0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0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0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0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0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0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0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0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0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0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0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0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0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0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0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0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0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0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0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0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0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0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0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0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0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0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0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0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0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0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0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0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0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0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0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0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0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0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0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0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0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0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0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0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0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0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0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0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0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0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0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0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0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0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0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0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0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0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0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0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0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0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0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0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0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0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0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0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0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0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0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0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0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0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0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0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0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0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0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0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0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0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0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0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0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0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0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0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0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0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0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0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0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0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0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0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0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0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0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0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0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0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0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0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0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0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0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0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0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0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0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0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0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0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0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0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0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0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0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0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0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0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0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0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0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0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0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0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0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0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0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0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0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0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0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0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0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0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0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0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0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0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0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0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0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0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0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0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0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0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0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0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0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0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0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0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0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0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0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0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0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0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0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0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0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0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0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0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0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0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0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0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0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0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0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0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0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0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0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0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0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0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0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0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0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0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0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0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0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0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0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0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0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0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0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0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0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0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0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0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0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0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0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0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0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0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0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0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0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0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0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0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0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0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0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0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0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0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0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0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0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0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0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0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0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0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0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0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0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0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0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0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0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0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0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0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0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0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0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0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0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0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0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0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0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0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0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0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0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0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0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0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0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0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0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0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0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0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0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0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0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0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0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0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0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0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0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0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0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0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0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0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0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0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0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0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0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0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0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0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0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0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0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0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0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0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0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0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0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0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0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0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0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0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0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0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0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0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0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0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0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0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0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0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0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0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0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0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0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0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0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0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0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0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0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0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0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0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0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0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0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0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0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0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0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0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0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0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0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0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0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0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0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0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0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0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0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0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0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0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0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0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0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0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0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0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0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0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0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0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0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0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0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0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0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0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0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0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0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0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0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0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0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0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0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0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0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0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0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0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0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0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0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0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0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0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0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0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0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0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0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0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0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0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0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0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0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0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0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0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0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0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0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0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0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0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0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0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0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0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0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0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0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0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0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0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0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0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0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0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0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0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0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0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0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0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0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0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0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0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0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0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0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0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0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0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0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0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0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0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0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0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0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0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0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0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0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0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0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0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0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0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0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0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0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0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0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0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0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0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0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0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0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0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0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0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0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0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0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0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0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0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0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0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0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0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0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0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0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0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0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0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0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0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0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0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0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0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0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0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0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0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0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0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0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0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0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0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0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0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0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0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0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0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0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0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0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0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0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0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0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0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50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50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50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50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50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50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50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50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50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0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0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50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50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50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50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50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50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50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50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50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50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50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0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0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50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50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50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50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50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50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50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50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50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50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50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0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0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50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50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50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50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50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50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50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50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50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50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50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0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0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50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50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50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50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50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50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50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50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50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50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50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0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0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50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50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50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50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50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50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50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50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50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50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50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0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0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50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50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50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50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50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50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50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50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50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50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50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0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0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50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50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50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50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50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50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50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50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50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50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50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0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0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50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50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50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50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50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50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50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50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50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50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50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0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0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50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50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50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50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50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5">
    <mergeCell ref="C12:E12"/>
    <mergeCell ref="A27:D27"/>
    <mergeCell ref="M1:M13"/>
    <mergeCell ref="C5:G9"/>
    <mergeCell ref="I5:L5"/>
    <mergeCell ref="C11:E11"/>
    <mergeCell ref="A14:L14"/>
    <mergeCell ref="M14:M29"/>
    <mergeCell ref="F16:L16"/>
    <mergeCell ref="M62:M77"/>
    <mergeCell ref="A43:D43"/>
    <mergeCell ref="A75:D75"/>
    <mergeCell ref="F27:L27"/>
    <mergeCell ref="A30:L30"/>
    <mergeCell ref="M30:M45"/>
    <mergeCell ref="F32:L32"/>
    <mergeCell ref="F43:L43"/>
    <mergeCell ref="A62:L62"/>
    <mergeCell ref="F64:L64"/>
    <mergeCell ref="F75:L75"/>
    <mergeCell ref="A46:L46"/>
    <mergeCell ref="F48:L48"/>
    <mergeCell ref="A59:D59"/>
    <mergeCell ref="F59:L59"/>
    <mergeCell ref="M46:M61"/>
  </mergeCells>
  <dataValidations count="2">
    <dataValidation type="decimal" allowBlank="1" showInputMessage="1" showErrorMessage="1" prompt="Whole Numbers Only - Enter amounts in whole dollars ONLY." sqref="F18:J24 F34:J40 F50:J56 F66:J72" xr:uid="{00000000-0002-0000-0000-000000000000}">
      <formula1>0</formula1>
      <formula2>1000000</formula2>
    </dataValidation>
    <dataValidation type="list" allowBlank="1" showInputMessage="1" showErrorMessage="1" prompt="Reporting Period - Select quarter from drop down list" sqref="A9" xr:uid="{00000000-0002-0000-0000-000001000000}">
      <formula1>$R$3:$R$7</formula1>
    </dataValidation>
  </dataValidations>
  <printOptions horizontalCentered="1"/>
  <pageMargins left="0.25" right="0.25" top="0.5" bottom="0.5" header="0" footer="0"/>
  <pageSetup orientation="landscape"/>
  <headerFooter>
    <oddFooter>&amp;LPAGE &amp;P OF ; &amp;D</oddFooter>
  </headerFooter>
  <rowBreaks count="3" manualBreakCount="3">
    <brk id="61" man="1"/>
    <brk id="45" man="1"/>
    <brk id="29" man="1"/>
  </rowBreak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 college from drop list - Select college from drop list" xr:uid="{00000000-0002-0000-0000-000002000000}">
          <x14:formula1>
            <xm:f>ALLOCATIONS!$A$3:$A$12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G1"/>
    </sheetView>
  </sheetViews>
  <sheetFormatPr baseColWidth="10" defaultColWidth="12.6640625" defaultRowHeight="15" customHeight="1" x14ac:dyDescent="0.2"/>
  <cols>
    <col min="1" max="1" width="22.6640625" customWidth="1"/>
    <col min="2" max="2" width="9.1640625" customWidth="1"/>
    <col min="3" max="3" width="8.83203125" customWidth="1"/>
    <col min="4" max="6" width="14.33203125" customWidth="1"/>
    <col min="7" max="7" width="24.33203125" customWidth="1"/>
    <col min="8" max="26" width="8.83203125" customWidth="1"/>
  </cols>
  <sheetData>
    <row r="1" spans="1:26" ht="19" x14ac:dyDescent="0.25">
      <c r="A1" s="133" t="s">
        <v>64</v>
      </c>
      <c r="B1" s="134"/>
      <c r="C1" s="134"/>
      <c r="D1" s="134"/>
      <c r="E1" s="134"/>
      <c r="F1" s="134"/>
      <c r="G1" s="135"/>
    </row>
    <row r="2" spans="1:26" ht="19" x14ac:dyDescent="0.25">
      <c r="A2" s="136" t="s">
        <v>65</v>
      </c>
      <c r="B2" s="112"/>
      <c r="C2" s="112"/>
      <c r="D2" s="112"/>
      <c r="E2" s="112"/>
      <c r="F2" s="112"/>
      <c r="G2" s="137"/>
    </row>
    <row r="3" spans="1:26" ht="64" x14ac:dyDescent="0.2">
      <c r="A3" s="63" t="s">
        <v>5</v>
      </c>
      <c r="B3" s="64" t="s">
        <v>66</v>
      </c>
      <c r="C3" s="64" t="s">
        <v>67</v>
      </c>
      <c r="D3" s="64" t="s">
        <v>68</v>
      </c>
      <c r="E3" s="64" t="s">
        <v>69</v>
      </c>
      <c r="F3" s="64" t="s">
        <v>70</v>
      </c>
      <c r="G3" s="65" t="s">
        <v>71</v>
      </c>
    </row>
    <row r="4" spans="1:26" x14ac:dyDescent="0.2">
      <c r="A4" s="66" t="s">
        <v>72</v>
      </c>
      <c r="B4" s="67">
        <v>3094</v>
      </c>
      <c r="C4" s="68">
        <v>13.5</v>
      </c>
      <c r="D4" s="69">
        <f>ROUND(144408.71,0)</f>
        <v>144409</v>
      </c>
      <c r="E4" s="69">
        <f>ROUND(72204.36,0)</f>
        <v>72204</v>
      </c>
      <c r="F4" s="69">
        <f t="shared" ref="F4:F11" si="0">ROUND((D4+E4),0)</f>
        <v>216613</v>
      </c>
      <c r="G4" s="69">
        <f>ROUND(144408.71,0)</f>
        <v>144409</v>
      </c>
    </row>
    <row r="5" spans="1:26" x14ac:dyDescent="0.2">
      <c r="A5" s="70" t="s">
        <v>73</v>
      </c>
      <c r="B5" s="71">
        <v>2998</v>
      </c>
      <c r="C5" s="72">
        <v>13.08</v>
      </c>
      <c r="D5" s="73">
        <f>ROUND(139928.03,0)</f>
        <v>139928</v>
      </c>
      <c r="E5" s="73">
        <f>ROUND(69964.02,0)</f>
        <v>69964</v>
      </c>
      <c r="F5" s="73">
        <f t="shared" si="0"/>
        <v>209892</v>
      </c>
      <c r="G5" s="73">
        <f>ROUND(139928.03,0)</f>
        <v>139928</v>
      </c>
    </row>
    <row r="6" spans="1:26" x14ac:dyDescent="0.2">
      <c r="A6" s="74" t="s">
        <v>74</v>
      </c>
      <c r="B6" s="75">
        <v>4594</v>
      </c>
      <c r="C6" s="76">
        <v>20.04</v>
      </c>
      <c r="D6" s="77">
        <f>ROUND(214419.4,0)</f>
        <v>214419</v>
      </c>
      <c r="E6" s="77">
        <f>ROUND(107209.7,0)</f>
        <v>107210</v>
      </c>
      <c r="F6" s="77">
        <f t="shared" si="0"/>
        <v>321629</v>
      </c>
      <c r="G6" s="77">
        <f>ROUND(214419.4,0)</f>
        <v>214419</v>
      </c>
    </row>
    <row r="7" spans="1:26" x14ac:dyDescent="0.2">
      <c r="A7" s="70" t="s">
        <v>75</v>
      </c>
      <c r="B7" s="71">
        <v>2753</v>
      </c>
      <c r="C7" s="72">
        <v>12.01</v>
      </c>
      <c r="D7" s="73">
        <f>ROUND(128492.95,0)</f>
        <v>128493</v>
      </c>
      <c r="E7" s="73">
        <f>ROUND(64246.48,0)</f>
        <v>64246</v>
      </c>
      <c r="F7" s="73">
        <f t="shared" si="0"/>
        <v>192739</v>
      </c>
      <c r="G7" s="73">
        <f>ROUND(128492.95,0)</f>
        <v>128493</v>
      </c>
    </row>
    <row r="8" spans="1:26" x14ac:dyDescent="0.2">
      <c r="A8" s="74" t="s">
        <v>76</v>
      </c>
      <c r="B8" s="75">
        <v>2290</v>
      </c>
      <c r="C8" s="76">
        <v>9.99</v>
      </c>
      <c r="D8" s="77">
        <f>ROUND(106882.99,0)</f>
        <v>106883</v>
      </c>
      <c r="E8" s="77">
        <f>ROUNDUP(53441.49,0)</f>
        <v>53442</v>
      </c>
      <c r="F8" s="77">
        <f t="shared" si="0"/>
        <v>160325</v>
      </c>
      <c r="G8" s="77">
        <f>ROUND(106882.99,0)</f>
        <v>106883</v>
      </c>
    </row>
    <row r="9" spans="1:26" x14ac:dyDescent="0.2">
      <c r="A9" s="70" t="s">
        <v>77</v>
      </c>
      <c r="B9" s="71">
        <v>1183</v>
      </c>
      <c r="C9" s="72">
        <v>5.16</v>
      </c>
      <c r="D9" s="73">
        <f>ROUND(55215.1,0)</f>
        <v>55215</v>
      </c>
      <c r="E9" s="73">
        <f>ROUND(27607.55,0)</f>
        <v>27608</v>
      </c>
      <c r="F9" s="73">
        <f t="shared" si="0"/>
        <v>82823</v>
      </c>
      <c r="G9" s="73">
        <f>ROUND(55215.1,0)</f>
        <v>55215</v>
      </c>
    </row>
    <row r="10" spans="1:26" x14ac:dyDescent="0.2">
      <c r="A10" s="74" t="s">
        <v>78</v>
      </c>
      <c r="B10" s="75">
        <v>4068</v>
      </c>
      <c r="C10" s="76">
        <v>17.75</v>
      </c>
      <c r="D10" s="77">
        <f>ROUND(189868.99,0)</f>
        <v>189869</v>
      </c>
      <c r="E10" s="77">
        <f>ROUND(94934.49,0)</f>
        <v>94934</v>
      </c>
      <c r="F10" s="77">
        <f t="shared" si="0"/>
        <v>284803</v>
      </c>
      <c r="G10" s="77">
        <f>ROUND(189868.99,0)</f>
        <v>189869</v>
      </c>
    </row>
    <row r="11" spans="1:26" x14ac:dyDescent="0.2">
      <c r="A11" s="70" t="s">
        <v>79</v>
      </c>
      <c r="B11" s="71">
        <v>1941</v>
      </c>
      <c r="C11" s="72">
        <v>8.4700000000000006</v>
      </c>
      <c r="D11" s="73">
        <f>ROUND(90593.83,0)</f>
        <v>90594</v>
      </c>
      <c r="E11" s="73">
        <f>ROUND(45296.92,0)</f>
        <v>45297</v>
      </c>
      <c r="F11" s="73">
        <f t="shared" si="0"/>
        <v>135891</v>
      </c>
      <c r="G11" s="73">
        <f>ROUND(90593.83,0)</f>
        <v>90594</v>
      </c>
    </row>
    <row r="12" spans="1:26" hidden="1" x14ac:dyDescent="0.2">
      <c r="A12" s="78" t="s">
        <v>80</v>
      </c>
      <c r="B12" s="79">
        <v>0</v>
      </c>
      <c r="C12" s="80">
        <v>0</v>
      </c>
      <c r="D12" s="81">
        <v>0</v>
      </c>
      <c r="E12" s="81">
        <v>0</v>
      </c>
      <c r="F12" s="81">
        <v>0</v>
      </c>
      <c r="G12" s="81">
        <v>0</v>
      </c>
    </row>
    <row r="13" spans="1:26" ht="17" x14ac:dyDescent="0.2">
      <c r="A13" s="82" t="s">
        <v>23</v>
      </c>
      <c r="B13" s="83">
        <v>22921</v>
      </c>
      <c r="C13" s="84">
        <v>100</v>
      </c>
      <c r="D13" s="85">
        <f t="shared" ref="D13:G13" si="1">SUM(D4:D11)</f>
        <v>1069810</v>
      </c>
      <c r="E13" s="85">
        <f t="shared" si="1"/>
        <v>534905</v>
      </c>
      <c r="F13" s="85">
        <f t="shared" si="1"/>
        <v>1604715</v>
      </c>
      <c r="G13" s="86">
        <f t="shared" si="1"/>
        <v>1069810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x14ac:dyDescent="0.2">
      <c r="A14" s="138" t="s">
        <v>81</v>
      </c>
      <c r="B14" s="107"/>
      <c r="C14" s="107"/>
      <c r="D14" s="107"/>
      <c r="E14" s="107"/>
      <c r="F14" s="107"/>
      <c r="G14" s="10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G1"/>
    <mergeCell ref="A2:G2"/>
    <mergeCell ref="A14:G14"/>
  </mergeCells>
  <printOptions horizontalCentered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workbookViewId="0"/>
  </sheetViews>
  <sheetFormatPr baseColWidth="10" defaultColWidth="12.6640625" defaultRowHeight="15" customHeight="1" x14ac:dyDescent="0.2"/>
  <cols>
    <col min="1" max="1" width="21.33203125" customWidth="1"/>
    <col min="2" max="2" width="13" customWidth="1"/>
    <col min="3" max="16" width="12.33203125" customWidth="1"/>
    <col min="17" max="17" width="4.1640625" customWidth="1"/>
    <col min="18" max="20" width="12.33203125" customWidth="1"/>
    <col min="21" max="26" width="8.83203125" customWidth="1"/>
  </cols>
  <sheetData>
    <row r="1" spans="1:24" ht="57" customHeight="1" x14ac:dyDescent="0.25">
      <c r="A1" s="139" t="s">
        <v>82</v>
      </c>
      <c r="B1" s="113"/>
      <c r="C1" s="140" t="s">
        <v>30</v>
      </c>
      <c r="D1" s="112"/>
      <c r="E1" s="112"/>
      <c r="F1" s="112"/>
      <c r="G1" s="112"/>
      <c r="H1" s="112"/>
      <c r="I1" s="113"/>
      <c r="J1" s="141" t="s">
        <v>31</v>
      </c>
      <c r="K1" s="112"/>
      <c r="L1" s="112"/>
      <c r="M1" s="112"/>
      <c r="N1" s="112"/>
      <c r="O1" s="112"/>
      <c r="P1" s="113"/>
      <c r="R1" s="142" t="s">
        <v>83</v>
      </c>
      <c r="S1" s="143"/>
      <c r="T1" s="144"/>
      <c r="V1" s="88" t="s">
        <v>84</v>
      </c>
      <c r="W1" s="88"/>
      <c r="X1" s="88"/>
    </row>
    <row r="2" spans="1:24" ht="32" x14ac:dyDescent="0.2">
      <c r="A2" s="89" t="s">
        <v>5</v>
      </c>
      <c r="B2" s="90" t="s">
        <v>9</v>
      </c>
      <c r="C2" s="78" t="s">
        <v>85</v>
      </c>
      <c r="D2" s="78" t="s">
        <v>86</v>
      </c>
      <c r="E2" s="78" t="s">
        <v>87</v>
      </c>
      <c r="F2" s="78" t="s">
        <v>88</v>
      </c>
      <c r="G2" s="78" t="s">
        <v>89</v>
      </c>
      <c r="H2" s="78" t="s">
        <v>90</v>
      </c>
      <c r="I2" s="78" t="s">
        <v>91</v>
      </c>
      <c r="J2" s="78" t="s">
        <v>92</v>
      </c>
      <c r="K2" s="78" t="s">
        <v>93</v>
      </c>
      <c r="L2" s="78" t="s">
        <v>94</v>
      </c>
      <c r="M2" s="78" t="s">
        <v>95</v>
      </c>
      <c r="N2" s="78" t="s">
        <v>96</v>
      </c>
      <c r="O2" s="78" t="s">
        <v>97</v>
      </c>
      <c r="P2" s="78" t="s">
        <v>98</v>
      </c>
      <c r="R2" s="91" t="s">
        <v>30</v>
      </c>
      <c r="S2" s="92" t="s">
        <v>31</v>
      </c>
      <c r="T2" s="93" t="s">
        <v>99</v>
      </c>
    </row>
    <row r="3" spans="1:24" x14ac:dyDescent="0.2">
      <c r="A3" s="89" t="s">
        <v>72</v>
      </c>
      <c r="B3" s="89" t="s">
        <v>100</v>
      </c>
      <c r="C3" s="94">
        <v>0</v>
      </c>
      <c r="D3" s="94">
        <v>49083</v>
      </c>
      <c r="E3" s="94">
        <v>23615</v>
      </c>
      <c r="F3" s="94">
        <v>4816</v>
      </c>
      <c r="G3" s="94">
        <v>0</v>
      </c>
      <c r="H3" s="94">
        <v>0</v>
      </c>
      <c r="I3" s="94">
        <v>0</v>
      </c>
      <c r="J3" s="94">
        <v>6211</v>
      </c>
      <c r="K3" s="94">
        <v>26010</v>
      </c>
      <c r="L3" s="94">
        <v>17061</v>
      </c>
      <c r="M3" s="94">
        <v>3176</v>
      </c>
      <c r="N3" s="94">
        <v>48965</v>
      </c>
      <c r="O3" s="94">
        <v>37676</v>
      </c>
      <c r="P3" s="94">
        <v>0</v>
      </c>
      <c r="R3" s="95">
        <f>SUM(EXPENDITURES!$C3:$I3)</f>
        <v>77514</v>
      </c>
      <c r="S3" s="77">
        <f>SUM(EXPENDITURES!$J3:$P3)</f>
        <v>139099</v>
      </c>
      <c r="T3" s="96">
        <f t="shared" ref="T3:T11" si="0">SUM(R3:S3)</f>
        <v>216613</v>
      </c>
    </row>
    <row r="4" spans="1:24" x14ac:dyDescent="0.2">
      <c r="A4" s="89" t="s">
        <v>73</v>
      </c>
      <c r="B4" s="89" t="s">
        <v>100</v>
      </c>
      <c r="C4" s="94">
        <v>0</v>
      </c>
      <c r="D4" s="94">
        <v>104</v>
      </c>
      <c r="E4" s="94">
        <v>34</v>
      </c>
      <c r="F4" s="94">
        <v>8489</v>
      </c>
      <c r="G4" s="94">
        <v>110170</v>
      </c>
      <c r="H4" s="94">
        <v>0</v>
      </c>
      <c r="I4" s="94">
        <v>0</v>
      </c>
      <c r="J4" s="94">
        <v>0</v>
      </c>
      <c r="K4" s="94">
        <v>0</v>
      </c>
      <c r="L4" s="94">
        <v>0</v>
      </c>
      <c r="M4" s="94">
        <v>402</v>
      </c>
      <c r="N4" s="94">
        <v>90693</v>
      </c>
      <c r="O4" s="94">
        <v>0</v>
      </c>
      <c r="P4" s="94">
        <v>0</v>
      </c>
      <c r="R4" s="95">
        <f>SUM(EXPENDITURES!$C4:$I4)</f>
        <v>118797</v>
      </c>
      <c r="S4" s="77">
        <f>SUM(EXPENDITURES!$J4:$P4)</f>
        <v>91095</v>
      </c>
      <c r="T4" s="96">
        <f t="shared" si="0"/>
        <v>209892</v>
      </c>
    </row>
    <row r="5" spans="1:24" x14ac:dyDescent="0.2">
      <c r="A5" s="89" t="s">
        <v>74</v>
      </c>
      <c r="B5" s="89" t="s">
        <v>100</v>
      </c>
      <c r="C5" s="94">
        <v>0</v>
      </c>
      <c r="D5" s="94">
        <v>211406</v>
      </c>
      <c r="E5" s="94">
        <v>89506</v>
      </c>
      <c r="F5" s="94">
        <v>0</v>
      </c>
      <c r="G5" s="94">
        <v>20717</v>
      </c>
      <c r="H5" s="94">
        <v>0</v>
      </c>
      <c r="I5" s="94">
        <v>0</v>
      </c>
      <c r="J5" s="94">
        <v>0</v>
      </c>
      <c r="K5" s="94">
        <v>0</v>
      </c>
      <c r="L5" s="94">
        <v>0</v>
      </c>
      <c r="M5" s="94">
        <v>0</v>
      </c>
      <c r="N5" s="94">
        <v>0</v>
      </c>
      <c r="O5" s="94">
        <v>0</v>
      </c>
      <c r="P5" s="94">
        <v>0</v>
      </c>
      <c r="R5" s="95">
        <f>SUM(EXPENDITURES!$C5:$I5)</f>
        <v>321629</v>
      </c>
      <c r="S5" s="77">
        <f>SUM(EXPENDITURES!$J5:$P5)</f>
        <v>0</v>
      </c>
      <c r="T5" s="96">
        <f t="shared" si="0"/>
        <v>321629</v>
      </c>
    </row>
    <row r="6" spans="1:24" x14ac:dyDescent="0.2">
      <c r="A6" s="89" t="s">
        <v>75</v>
      </c>
      <c r="B6" s="89" t="s">
        <v>100</v>
      </c>
      <c r="C6" s="94">
        <v>93228</v>
      </c>
      <c r="D6" s="94">
        <v>13934</v>
      </c>
      <c r="E6" s="94">
        <v>34115</v>
      </c>
      <c r="F6" s="94">
        <v>0</v>
      </c>
      <c r="G6" s="94">
        <v>51462</v>
      </c>
      <c r="H6" s="94">
        <v>0</v>
      </c>
      <c r="I6" s="94">
        <v>0</v>
      </c>
      <c r="J6" s="94">
        <v>0</v>
      </c>
      <c r="K6" s="94">
        <v>0</v>
      </c>
      <c r="L6" s="94">
        <v>0</v>
      </c>
      <c r="M6" s="94">
        <v>0</v>
      </c>
      <c r="N6" s="94">
        <v>0</v>
      </c>
      <c r="O6" s="94">
        <v>0</v>
      </c>
      <c r="P6" s="94">
        <v>0</v>
      </c>
      <c r="R6" s="95">
        <f>SUM(EXPENDITURES!$C6:$I6)</f>
        <v>192739</v>
      </c>
      <c r="S6" s="77">
        <f>SUM(EXPENDITURES!$J6:$P6)</f>
        <v>0</v>
      </c>
      <c r="T6" s="96">
        <f t="shared" si="0"/>
        <v>192739</v>
      </c>
    </row>
    <row r="7" spans="1:24" x14ac:dyDescent="0.2">
      <c r="A7" s="89" t="s">
        <v>76</v>
      </c>
      <c r="B7" s="89" t="s">
        <v>100</v>
      </c>
      <c r="C7" s="94">
        <v>0</v>
      </c>
      <c r="D7" s="94">
        <v>108078</v>
      </c>
      <c r="E7" s="94">
        <v>52039</v>
      </c>
      <c r="F7" s="94">
        <v>208</v>
      </c>
      <c r="G7" s="94">
        <v>0</v>
      </c>
      <c r="H7" s="94">
        <v>0</v>
      </c>
      <c r="I7" s="94">
        <v>0</v>
      </c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R7" s="95">
        <f>SUM(EXPENDITURES!$C7:$I7)</f>
        <v>160325</v>
      </c>
      <c r="S7" s="77">
        <f>SUM(EXPENDITURES!$J7:$P7)</f>
        <v>0</v>
      </c>
      <c r="T7" s="96">
        <f t="shared" si="0"/>
        <v>160325</v>
      </c>
    </row>
    <row r="8" spans="1:24" x14ac:dyDescent="0.2">
      <c r="A8" s="89" t="s">
        <v>77</v>
      </c>
      <c r="B8" s="89" t="s">
        <v>100</v>
      </c>
      <c r="C8" s="94">
        <v>0</v>
      </c>
      <c r="D8" s="94">
        <v>11460</v>
      </c>
      <c r="E8" s="94">
        <v>996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6016</v>
      </c>
      <c r="L8" s="94">
        <v>3208</v>
      </c>
      <c r="M8" s="94">
        <v>0</v>
      </c>
      <c r="N8" s="94">
        <v>0</v>
      </c>
      <c r="O8" s="94">
        <v>0</v>
      </c>
      <c r="P8" s="94">
        <v>0</v>
      </c>
      <c r="R8" s="95">
        <f>SUM(EXPENDITURES!$C8:$I8)</f>
        <v>12456</v>
      </c>
      <c r="S8" s="77">
        <f>SUM(EXPENDITURES!$J8:$P8)</f>
        <v>9224</v>
      </c>
      <c r="T8" s="96">
        <f t="shared" si="0"/>
        <v>21680</v>
      </c>
    </row>
    <row r="9" spans="1:24" x14ac:dyDescent="0.2">
      <c r="A9" s="89" t="s">
        <v>78</v>
      </c>
      <c r="B9" s="89" t="s">
        <v>100</v>
      </c>
      <c r="C9" s="94">
        <v>146876</v>
      </c>
      <c r="D9" s="94">
        <v>27620</v>
      </c>
      <c r="E9" s="94">
        <v>47250</v>
      </c>
      <c r="F9" s="94">
        <v>13155</v>
      </c>
      <c r="G9" s="94">
        <v>12811</v>
      </c>
      <c r="H9" s="94">
        <v>1400</v>
      </c>
      <c r="I9" s="94">
        <v>0</v>
      </c>
      <c r="J9" s="94">
        <v>24497</v>
      </c>
      <c r="K9" s="94">
        <v>0</v>
      </c>
      <c r="L9" s="94">
        <v>9527</v>
      </c>
      <c r="M9" s="94">
        <v>70</v>
      </c>
      <c r="N9" s="94">
        <v>1242</v>
      </c>
      <c r="O9" s="94">
        <v>355</v>
      </c>
      <c r="P9" s="94">
        <v>0</v>
      </c>
      <c r="R9" s="95">
        <f>SUM(EXPENDITURES!$C9:$I9)</f>
        <v>249112</v>
      </c>
      <c r="S9" s="77">
        <f>SUM(EXPENDITURES!$J9:$P9)</f>
        <v>35691</v>
      </c>
      <c r="T9" s="96">
        <f t="shared" si="0"/>
        <v>284803</v>
      </c>
    </row>
    <row r="10" spans="1:24" x14ac:dyDescent="0.2">
      <c r="A10" s="89" t="s">
        <v>79</v>
      </c>
      <c r="B10" s="89" t="s">
        <v>100</v>
      </c>
      <c r="C10" s="94">
        <v>21894</v>
      </c>
      <c r="D10" s="94">
        <v>84094</v>
      </c>
      <c r="E10" s="94">
        <v>19197</v>
      </c>
      <c r="F10" s="94">
        <v>0</v>
      </c>
      <c r="G10" s="94">
        <v>94</v>
      </c>
      <c r="H10" s="94">
        <v>0</v>
      </c>
      <c r="I10" s="94">
        <v>0</v>
      </c>
      <c r="J10" s="94">
        <v>0</v>
      </c>
      <c r="K10" s="94">
        <v>10165</v>
      </c>
      <c r="L10" s="94">
        <v>447</v>
      </c>
      <c r="M10" s="94">
        <v>0</v>
      </c>
      <c r="N10" s="94">
        <v>0</v>
      </c>
      <c r="O10" s="94">
        <v>0</v>
      </c>
      <c r="P10" s="94">
        <v>0</v>
      </c>
      <c r="R10" s="97">
        <f>SUM(EXPENDITURES!$C10:$I10)</f>
        <v>125279</v>
      </c>
      <c r="S10" s="98">
        <f>SUM(EXPENDITURES!$J10:$P10)</f>
        <v>10612</v>
      </c>
      <c r="T10" s="99">
        <f t="shared" si="0"/>
        <v>135891</v>
      </c>
    </row>
    <row r="11" spans="1:24" hidden="1" x14ac:dyDescent="0.2">
      <c r="A11" s="89" t="s">
        <v>80</v>
      </c>
      <c r="B11" s="89" t="s">
        <v>101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4">
        <v>0</v>
      </c>
      <c r="P11" s="94">
        <v>0</v>
      </c>
      <c r="R11" s="81">
        <f>SUM(EXPENDITURES!$C11:$I11)</f>
        <v>0</v>
      </c>
      <c r="S11" s="81">
        <f>SUM(EXPENDITURES!$J11:$P11)</f>
        <v>0</v>
      </c>
      <c r="T11" s="81">
        <f t="shared" si="0"/>
        <v>0</v>
      </c>
    </row>
    <row r="12" spans="1:24" x14ac:dyDescent="0.2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R12" s="81"/>
      <c r="S12" s="81"/>
      <c r="T12" s="81"/>
    </row>
    <row r="13" spans="1:24" ht="32" x14ac:dyDescent="0.2">
      <c r="A13" s="89" t="s">
        <v>5</v>
      </c>
      <c r="B13" s="89" t="s">
        <v>102</v>
      </c>
      <c r="C13" s="78" t="s">
        <v>85</v>
      </c>
      <c r="D13" s="78" t="s">
        <v>86</v>
      </c>
      <c r="E13" s="78" t="s">
        <v>87</v>
      </c>
      <c r="F13" s="78" t="s">
        <v>88</v>
      </c>
      <c r="G13" s="78" t="s">
        <v>89</v>
      </c>
      <c r="H13" s="78" t="s">
        <v>90</v>
      </c>
      <c r="I13" s="78" t="s">
        <v>91</v>
      </c>
      <c r="J13" s="78" t="s">
        <v>92</v>
      </c>
      <c r="K13" s="78" t="s">
        <v>93</v>
      </c>
      <c r="L13" s="78" t="s">
        <v>94</v>
      </c>
      <c r="M13" s="78" t="s">
        <v>95</v>
      </c>
      <c r="N13" s="78" t="s">
        <v>96</v>
      </c>
      <c r="O13" s="78" t="s">
        <v>97</v>
      </c>
      <c r="P13" s="78" t="s">
        <v>98</v>
      </c>
      <c r="R13" s="100" t="s">
        <v>30</v>
      </c>
      <c r="S13" s="101" t="s">
        <v>31</v>
      </c>
      <c r="T13" s="102" t="s">
        <v>99</v>
      </c>
    </row>
    <row r="14" spans="1:24" x14ac:dyDescent="0.2">
      <c r="A14" s="89" t="s">
        <v>72</v>
      </c>
      <c r="B14" s="89" t="s">
        <v>103</v>
      </c>
      <c r="C14" s="94">
        <v>0</v>
      </c>
      <c r="D14" s="94">
        <v>0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21784</v>
      </c>
      <c r="K14" s="94">
        <v>45265</v>
      </c>
      <c r="L14" s="94">
        <v>23918</v>
      </c>
      <c r="M14" s="94">
        <v>29330</v>
      </c>
      <c r="N14" s="94">
        <v>24112</v>
      </c>
      <c r="O14" s="94">
        <v>0</v>
      </c>
      <c r="P14" s="94">
        <v>0</v>
      </c>
      <c r="R14" s="95">
        <f>SUM(EXPENDITURES!$C14:$I14)</f>
        <v>0</v>
      </c>
      <c r="S14" s="77">
        <f>SUM(EXPENDITURES!$J14:$P14)</f>
        <v>144409</v>
      </c>
      <c r="T14" s="96">
        <f t="shared" ref="T14:T21" si="1">SUM(R14:S14)</f>
        <v>144409</v>
      </c>
    </row>
    <row r="15" spans="1:24" x14ac:dyDescent="0.2">
      <c r="A15" s="89" t="s">
        <v>73</v>
      </c>
      <c r="B15" s="89" t="s">
        <v>103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7821</v>
      </c>
      <c r="L15" s="94">
        <v>108</v>
      </c>
      <c r="M15" s="94">
        <v>947</v>
      </c>
      <c r="N15" s="94">
        <v>67269</v>
      </c>
      <c r="O15" s="94">
        <v>0</v>
      </c>
      <c r="P15" s="94">
        <v>0</v>
      </c>
      <c r="R15" s="95">
        <f>SUM(EXPENDITURES!$C15:$I15)</f>
        <v>0</v>
      </c>
      <c r="S15" s="77">
        <f>SUM(EXPENDITURES!$J15:$P15)</f>
        <v>76145</v>
      </c>
      <c r="T15" s="96">
        <f t="shared" si="1"/>
        <v>76145</v>
      </c>
    </row>
    <row r="16" spans="1:24" x14ac:dyDescent="0.2">
      <c r="A16" s="89" t="s">
        <v>74</v>
      </c>
      <c r="B16" s="89" t="s">
        <v>103</v>
      </c>
      <c r="C16" s="94">
        <v>0</v>
      </c>
      <c r="D16" s="94">
        <v>68880</v>
      </c>
      <c r="E16" s="94">
        <v>28074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23598</v>
      </c>
      <c r="L16" s="94">
        <v>831</v>
      </c>
      <c r="M16" s="94">
        <v>0</v>
      </c>
      <c r="N16" s="94">
        <v>4166</v>
      </c>
      <c r="O16" s="94">
        <v>0</v>
      </c>
      <c r="P16" s="94">
        <v>0</v>
      </c>
      <c r="R16" s="95">
        <f>SUM(EXPENDITURES!$C16:$I16)</f>
        <v>96954</v>
      </c>
      <c r="S16" s="77">
        <f>SUM(EXPENDITURES!$J16:$P16)</f>
        <v>28595</v>
      </c>
      <c r="T16" s="96">
        <f t="shared" si="1"/>
        <v>125549</v>
      </c>
    </row>
    <row r="17" spans="1:20" x14ac:dyDescent="0.2">
      <c r="A17" s="89" t="s">
        <v>75</v>
      </c>
      <c r="B17" s="89" t="s">
        <v>103</v>
      </c>
      <c r="C17" s="94">
        <v>58975</v>
      </c>
      <c r="D17" s="94">
        <v>5745</v>
      </c>
      <c r="E17" s="94">
        <v>20851</v>
      </c>
      <c r="F17" s="94">
        <v>0</v>
      </c>
      <c r="G17" s="94">
        <v>298</v>
      </c>
      <c r="H17" s="94">
        <v>0</v>
      </c>
      <c r="I17" s="94">
        <v>0</v>
      </c>
      <c r="J17" s="94">
        <v>16838</v>
      </c>
      <c r="K17" s="94">
        <v>3157</v>
      </c>
      <c r="L17" s="94">
        <v>6581</v>
      </c>
      <c r="M17" s="94">
        <v>0</v>
      </c>
      <c r="N17" s="94">
        <v>16048</v>
      </c>
      <c r="O17" s="94">
        <v>0</v>
      </c>
      <c r="P17" s="94">
        <v>0</v>
      </c>
      <c r="R17" s="95">
        <f>SUM(EXPENDITURES!$C17:$I17)</f>
        <v>85869</v>
      </c>
      <c r="S17" s="77">
        <f>SUM(EXPENDITURES!$J17:$P17)</f>
        <v>42624</v>
      </c>
      <c r="T17" s="96">
        <f t="shared" si="1"/>
        <v>128493</v>
      </c>
    </row>
    <row r="18" spans="1:20" x14ac:dyDescent="0.2">
      <c r="A18" s="89" t="s">
        <v>76</v>
      </c>
      <c r="B18" s="89" t="s">
        <v>103</v>
      </c>
      <c r="C18" s="94">
        <v>0</v>
      </c>
      <c r="D18" s="94">
        <v>24863</v>
      </c>
      <c r="E18" s="94">
        <v>11878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35018</v>
      </c>
      <c r="L18" s="94">
        <v>15098</v>
      </c>
      <c r="M18" s="94">
        <v>0</v>
      </c>
      <c r="N18" s="94">
        <v>0</v>
      </c>
      <c r="O18" s="94">
        <v>0</v>
      </c>
      <c r="P18" s="94">
        <v>0</v>
      </c>
      <c r="R18" s="95">
        <f>SUM(EXPENDITURES!$C18:$I18)</f>
        <v>36741</v>
      </c>
      <c r="S18" s="77">
        <f>SUM(EXPENDITURES!$J18:$P18)</f>
        <v>50116</v>
      </c>
      <c r="T18" s="96">
        <f t="shared" si="1"/>
        <v>86857</v>
      </c>
    </row>
    <row r="19" spans="1:20" x14ac:dyDescent="0.2">
      <c r="A19" s="89" t="s">
        <v>77</v>
      </c>
      <c r="B19" s="89" t="s">
        <v>103</v>
      </c>
      <c r="C19" s="94">
        <v>0</v>
      </c>
      <c r="D19" s="94">
        <v>0</v>
      </c>
      <c r="E19" s="94">
        <v>0</v>
      </c>
      <c r="F19" s="94">
        <v>6842</v>
      </c>
      <c r="G19" s="94">
        <v>0</v>
      </c>
      <c r="H19" s="94">
        <v>0</v>
      </c>
      <c r="I19" s="94">
        <v>0</v>
      </c>
      <c r="J19" s="94">
        <v>0</v>
      </c>
      <c r="K19" s="94">
        <v>11781</v>
      </c>
      <c r="L19" s="94">
        <v>1131</v>
      </c>
      <c r="M19" s="94">
        <v>5400</v>
      </c>
      <c r="N19" s="94">
        <v>0</v>
      </c>
      <c r="O19" s="94">
        <v>0</v>
      </c>
      <c r="P19" s="94">
        <v>0</v>
      </c>
      <c r="R19" s="95">
        <f>SUM(EXPENDITURES!$C19:$I19)</f>
        <v>6842</v>
      </c>
      <c r="S19" s="77">
        <f>SUM(EXPENDITURES!$J19:$P19)</f>
        <v>18312</v>
      </c>
      <c r="T19" s="96">
        <f t="shared" si="1"/>
        <v>25154</v>
      </c>
    </row>
    <row r="20" spans="1:20" x14ac:dyDescent="0.2">
      <c r="A20" s="89" t="s">
        <v>78</v>
      </c>
      <c r="B20" s="89" t="s">
        <v>103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94862</v>
      </c>
      <c r="K20" s="94">
        <v>0</v>
      </c>
      <c r="L20" s="94">
        <v>43383</v>
      </c>
      <c r="M20" s="94">
        <v>7946</v>
      </c>
      <c r="N20" s="94">
        <v>3204</v>
      </c>
      <c r="O20" s="94">
        <v>0</v>
      </c>
      <c r="P20" s="94">
        <v>0</v>
      </c>
      <c r="R20" s="95">
        <f>SUM(EXPENDITURES!$C20:$I20)</f>
        <v>0</v>
      </c>
      <c r="S20" s="77">
        <f>SUM(EXPENDITURES!$J20:$P20)</f>
        <v>149395</v>
      </c>
      <c r="T20" s="96">
        <f t="shared" si="1"/>
        <v>149395</v>
      </c>
    </row>
    <row r="21" spans="1:20" ht="15.75" customHeight="1" x14ac:dyDescent="0.2">
      <c r="A21" s="89" t="s">
        <v>79</v>
      </c>
      <c r="B21" s="89" t="s">
        <v>103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50629</v>
      </c>
      <c r="L21" s="94">
        <v>25103</v>
      </c>
      <c r="M21" s="94">
        <v>0</v>
      </c>
      <c r="N21" s="94">
        <v>0</v>
      </c>
      <c r="O21" s="94">
        <v>0</v>
      </c>
      <c r="P21" s="94">
        <v>0</v>
      </c>
      <c r="R21" s="97">
        <f>SUM(EXPENDITURES!$C21:$I21)</f>
        <v>0</v>
      </c>
      <c r="S21" s="98">
        <f>SUM(EXPENDITURES!$J21:$P21)</f>
        <v>75732</v>
      </c>
      <c r="T21" s="99">
        <f t="shared" si="1"/>
        <v>75732</v>
      </c>
    </row>
    <row r="22" spans="1:20" ht="15.75" hidden="1" customHeight="1" x14ac:dyDescent="0.2">
      <c r="A22" s="89" t="s">
        <v>80</v>
      </c>
      <c r="B22" s="89" t="s">
        <v>104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R22" s="81"/>
      <c r="S22" s="81"/>
      <c r="T22" s="81"/>
    </row>
    <row r="23" spans="1:20" ht="15.75" customHeight="1" x14ac:dyDescent="0.2"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R23" s="81"/>
      <c r="S23" s="81"/>
      <c r="T23" s="81"/>
    </row>
    <row r="24" spans="1:20" ht="15.75" customHeight="1" x14ac:dyDescent="0.2">
      <c r="A24" s="89" t="s">
        <v>5</v>
      </c>
      <c r="B24" s="89" t="s">
        <v>102</v>
      </c>
      <c r="C24" s="78" t="s">
        <v>85</v>
      </c>
      <c r="D24" s="78" t="s">
        <v>86</v>
      </c>
      <c r="E24" s="78" t="s">
        <v>87</v>
      </c>
      <c r="F24" s="78" t="s">
        <v>88</v>
      </c>
      <c r="G24" s="78" t="s">
        <v>89</v>
      </c>
      <c r="H24" s="78" t="s">
        <v>90</v>
      </c>
      <c r="I24" s="78" t="s">
        <v>91</v>
      </c>
      <c r="J24" s="78" t="s">
        <v>92</v>
      </c>
      <c r="K24" s="78" t="s">
        <v>93</v>
      </c>
      <c r="L24" s="78" t="s">
        <v>94</v>
      </c>
      <c r="M24" s="78" t="s">
        <v>95</v>
      </c>
      <c r="N24" s="78" t="s">
        <v>96</v>
      </c>
      <c r="O24" s="78" t="s">
        <v>97</v>
      </c>
      <c r="P24" s="78" t="s">
        <v>98</v>
      </c>
      <c r="R24" s="100" t="s">
        <v>30</v>
      </c>
      <c r="S24" s="101" t="s">
        <v>31</v>
      </c>
      <c r="T24" s="102" t="s">
        <v>99</v>
      </c>
    </row>
    <row r="25" spans="1:20" ht="15.75" customHeight="1" x14ac:dyDescent="0.2">
      <c r="A25" s="89" t="s">
        <v>72</v>
      </c>
      <c r="B25" s="89" t="s">
        <v>105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29850</v>
      </c>
      <c r="K25" s="94">
        <v>9633</v>
      </c>
      <c r="L25" s="94">
        <v>397</v>
      </c>
      <c r="M25" s="94">
        <v>4867</v>
      </c>
      <c r="N25" s="94">
        <v>7614</v>
      </c>
      <c r="O25" s="94">
        <v>2126</v>
      </c>
      <c r="P25" s="94">
        <v>0</v>
      </c>
      <c r="R25" s="95">
        <f>SUM(EXPENDITURES!$C25:$I25)</f>
        <v>0</v>
      </c>
      <c r="S25" s="77">
        <f>SUM(EXPENDITURES!$J25:$P25)</f>
        <v>54487</v>
      </c>
      <c r="T25" s="96">
        <f t="shared" ref="T25:T32" si="2">SUM(R25:S25)</f>
        <v>54487</v>
      </c>
    </row>
    <row r="26" spans="1:20" ht="15.75" customHeight="1" x14ac:dyDescent="0.2">
      <c r="A26" s="89" t="s">
        <v>73</v>
      </c>
      <c r="B26" s="89" t="s">
        <v>105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4">
        <v>0</v>
      </c>
      <c r="P26" s="94">
        <v>0</v>
      </c>
      <c r="R26" s="95">
        <f>SUM(EXPENDITURES!$C26:$I26)</f>
        <v>0</v>
      </c>
      <c r="S26" s="77">
        <f>SUM(EXPENDITURES!$J26:$P26)</f>
        <v>0</v>
      </c>
      <c r="T26" s="96">
        <f t="shared" si="2"/>
        <v>0</v>
      </c>
    </row>
    <row r="27" spans="1:20" ht="15.75" customHeight="1" x14ac:dyDescent="0.2">
      <c r="A27" s="89" t="s">
        <v>74</v>
      </c>
      <c r="B27" s="89" t="s">
        <v>105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0</v>
      </c>
      <c r="R27" s="95">
        <f>SUM(EXPENDITURES!$C27:$I27)</f>
        <v>0</v>
      </c>
      <c r="S27" s="77">
        <f>SUM(EXPENDITURES!$J27:$P27)</f>
        <v>0</v>
      </c>
      <c r="T27" s="96">
        <f t="shared" si="2"/>
        <v>0</v>
      </c>
    </row>
    <row r="28" spans="1:20" ht="15.75" customHeight="1" x14ac:dyDescent="0.2">
      <c r="A28" s="89" t="s">
        <v>75</v>
      </c>
      <c r="B28" s="89" t="s">
        <v>105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47825</v>
      </c>
      <c r="K28" s="94">
        <v>7294</v>
      </c>
      <c r="L28" s="94">
        <v>18309</v>
      </c>
      <c r="M28" s="94">
        <v>1989</v>
      </c>
      <c r="N28" s="94">
        <v>9432</v>
      </c>
      <c r="O28" s="94">
        <v>0</v>
      </c>
      <c r="P28" s="94">
        <v>0</v>
      </c>
      <c r="R28" s="95">
        <f>SUM(EXPENDITURES!$C28:$I28)</f>
        <v>0</v>
      </c>
      <c r="S28" s="77">
        <f>SUM(EXPENDITURES!$J28:$P28)</f>
        <v>84849</v>
      </c>
      <c r="T28" s="96">
        <f t="shared" si="2"/>
        <v>84849</v>
      </c>
    </row>
    <row r="29" spans="1:20" ht="15.75" customHeight="1" x14ac:dyDescent="0.2">
      <c r="A29" s="89" t="s">
        <v>76</v>
      </c>
      <c r="B29" s="89" t="s">
        <v>105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R29" s="95">
        <f>SUM(EXPENDITURES!$C29:$I29)</f>
        <v>0</v>
      </c>
      <c r="S29" s="77">
        <f>SUM(EXPENDITURES!$J29:$P29)</f>
        <v>0</v>
      </c>
      <c r="T29" s="96">
        <f t="shared" si="2"/>
        <v>0</v>
      </c>
    </row>
    <row r="30" spans="1:20" ht="15.75" customHeight="1" x14ac:dyDescent="0.2">
      <c r="A30" s="89" t="s">
        <v>77</v>
      </c>
      <c r="B30" s="89" t="s">
        <v>105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4583</v>
      </c>
      <c r="N30" s="94">
        <v>1440</v>
      </c>
      <c r="O30" s="94">
        <v>0</v>
      </c>
      <c r="P30" s="94">
        <v>0</v>
      </c>
      <c r="R30" s="95">
        <f>SUM(EXPENDITURES!$C30:$I30)</f>
        <v>0</v>
      </c>
      <c r="S30" s="77">
        <f>SUM(EXPENDITURES!$J30:$P30)</f>
        <v>6023</v>
      </c>
      <c r="T30" s="96">
        <f t="shared" si="2"/>
        <v>6023</v>
      </c>
    </row>
    <row r="31" spans="1:20" ht="15.75" customHeight="1" x14ac:dyDescent="0.2">
      <c r="A31" s="89" t="s">
        <v>78</v>
      </c>
      <c r="B31" s="89" t="s">
        <v>105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10815</v>
      </c>
      <c r="K31" s="94">
        <v>0</v>
      </c>
      <c r="L31" s="94">
        <v>4978</v>
      </c>
      <c r="M31" s="94">
        <v>0</v>
      </c>
      <c r="N31" s="94">
        <v>0</v>
      </c>
      <c r="O31" s="94">
        <v>0</v>
      </c>
      <c r="P31" s="94">
        <v>0</v>
      </c>
      <c r="R31" s="95">
        <f>SUM(EXPENDITURES!$C31:$I31)</f>
        <v>0</v>
      </c>
      <c r="S31" s="77">
        <f>SUM(EXPENDITURES!$J31:$P31)</f>
        <v>15793</v>
      </c>
      <c r="T31" s="96">
        <f t="shared" si="2"/>
        <v>15793</v>
      </c>
    </row>
    <row r="32" spans="1:20" ht="15.75" customHeight="1" x14ac:dyDescent="0.2">
      <c r="A32" s="89" t="s">
        <v>79</v>
      </c>
      <c r="B32" s="89" t="s">
        <v>105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4">
        <v>0</v>
      </c>
      <c r="P32" s="94">
        <v>0</v>
      </c>
      <c r="R32" s="97">
        <f>SUM(EXPENDITURES!$C32:$I32)</f>
        <v>0</v>
      </c>
      <c r="S32" s="98">
        <f>SUM(EXPENDITURES!$J32:$P32)</f>
        <v>0</v>
      </c>
      <c r="T32" s="99">
        <f t="shared" si="2"/>
        <v>0</v>
      </c>
    </row>
    <row r="33" spans="1:20" ht="15.75" hidden="1" customHeight="1" x14ac:dyDescent="0.2">
      <c r="A33" s="89" t="s">
        <v>80</v>
      </c>
      <c r="B33" s="89" t="s">
        <v>103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R33" s="81">
        <f>SUM(EXPENDITURES!$C33:$I33)</f>
        <v>0</v>
      </c>
      <c r="S33" s="81">
        <f>SUM(EXPENDITURES!$J33:$P33)</f>
        <v>0</v>
      </c>
      <c r="T33" s="81"/>
    </row>
    <row r="34" spans="1:20" ht="15.75" customHeight="1" x14ac:dyDescent="0.2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R34" s="81"/>
      <c r="S34" s="81"/>
      <c r="T34" s="81"/>
    </row>
    <row r="35" spans="1:20" ht="15.75" customHeight="1" x14ac:dyDescent="0.2"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R35" s="81"/>
      <c r="S35" s="81"/>
      <c r="T35" s="81"/>
    </row>
    <row r="36" spans="1:20" ht="15.75" customHeight="1" x14ac:dyDescent="0.2"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R36" s="81"/>
      <c r="S36" s="81"/>
      <c r="T36" s="81"/>
    </row>
    <row r="37" spans="1:20" ht="15.75" customHeight="1" x14ac:dyDescent="0.2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R37" s="81"/>
      <c r="S37" s="81"/>
      <c r="T37" s="81"/>
    </row>
    <row r="38" spans="1:20" ht="15.75" customHeight="1" x14ac:dyDescent="0.2"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R38" s="81"/>
      <c r="S38" s="81"/>
      <c r="T38" s="81"/>
    </row>
    <row r="39" spans="1:20" ht="15.75" customHeight="1" x14ac:dyDescent="0.2"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R39" s="81"/>
      <c r="S39" s="81"/>
      <c r="T39" s="81"/>
    </row>
    <row r="40" spans="1:20" ht="15.75" customHeight="1" x14ac:dyDescent="0.2"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R40" s="81"/>
      <c r="S40" s="81"/>
      <c r="T40" s="81"/>
    </row>
    <row r="41" spans="1:20" ht="15.75" customHeight="1" x14ac:dyDescent="0.2"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R41" s="81"/>
      <c r="S41" s="81"/>
      <c r="T41" s="81"/>
    </row>
    <row r="42" spans="1:20" ht="15.75" customHeight="1" x14ac:dyDescent="0.2"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R42" s="81"/>
      <c r="S42" s="81"/>
      <c r="T42" s="81"/>
    </row>
    <row r="43" spans="1:20" ht="15.75" customHeight="1" x14ac:dyDescent="0.2"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R43" s="81"/>
      <c r="S43" s="81"/>
      <c r="T43" s="81"/>
    </row>
    <row r="44" spans="1:20" ht="15.75" customHeight="1" x14ac:dyDescent="0.2"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R44" s="81"/>
      <c r="S44" s="81"/>
      <c r="T44" s="81"/>
    </row>
    <row r="45" spans="1:20" ht="15.75" customHeight="1" x14ac:dyDescent="0.2"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R45" s="81"/>
      <c r="S45" s="81"/>
      <c r="T45" s="81"/>
    </row>
    <row r="46" spans="1:20" ht="15.75" customHeight="1" x14ac:dyDescent="0.2"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R46" s="81"/>
      <c r="S46" s="81"/>
      <c r="T46" s="81"/>
    </row>
    <row r="47" spans="1:20" ht="15.75" customHeight="1" x14ac:dyDescent="0.2"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R47" s="81"/>
      <c r="S47" s="81"/>
      <c r="T47" s="81"/>
    </row>
    <row r="48" spans="1:20" ht="15.75" customHeight="1" x14ac:dyDescent="0.2"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R48" s="81"/>
      <c r="S48" s="81"/>
      <c r="T48" s="81"/>
    </row>
    <row r="49" spans="3:20" ht="15.75" customHeight="1" x14ac:dyDescent="0.2"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R49" s="81"/>
      <c r="S49" s="81"/>
      <c r="T49" s="81"/>
    </row>
    <row r="50" spans="3:20" ht="15.75" customHeight="1" x14ac:dyDescent="0.2"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R50" s="81"/>
      <c r="S50" s="81"/>
      <c r="T50" s="81"/>
    </row>
    <row r="51" spans="3:20" ht="15.75" customHeight="1" x14ac:dyDescent="0.2"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R51" s="81"/>
      <c r="S51" s="81"/>
      <c r="T51" s="81"/>
    </row>
    <row r="52" spans="3:20" ht="15.75" customHeight="1" x14ac:dyDescent="0.2"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R52" s="81"/>
      <c r="S52" s="81"/>
      <c r="T52" s="81"/>
    </row>
    <row r="53" spans="3:20" ht="15.75" customHeight="1" x14ac:dyDescent="0.2"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R53" s="81"/>
      <c r="S53" s="81"/>
      <c r="T53" s="81"/>
    </row>
    <row r="54" spans="3:20" ht="15.75" customHeight="1" x14ac:dyDescent="0.2"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R54" s="81"/>
      <c r="S54" s="81"/>
      <c r="T54" s="81"/>
    </row>
    <row r="55" spans="3:20" ht="15.75" customHeight="1" x14ac:dyDescent="0.2"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R55" s="81"/>
      <c r="S55" s="81"/>
      <c r="T55" s="81"/>
    </row>
    <row r="56" spans="3:20" ht="15.75" customHeight="1" x14ac:dyDescent="0.2"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R56" s="81"/>
      <c r="S56" s="81"/>
      <c r="T56" s="81"/>
    </row>
    <row r="57" spans="3:20" ht="15.75" customHeight="1" x14ac:dyDescent="0.2"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R57" s="81"/>
      <c r="S57" s="81"/>
      <c r="T57" s="81"/>
    </row>
    <row r="58" spans="3:20" ht="15.75" customHeight="1" x14ac:dyDescent="0.2"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R58" s="81"/>
      <c r="S58" s="81"/>
      <c r="T58" s="81"/>
    </row>
    <row r="59" spans="3:20" ht="15.75" customHeight="1" x14ac:dyDescent="0.2"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R59" s="81"/>
      <c r="S59" s="81"/>
      <c r="T59" s="81"/>
    </row>
    <row r="60" spans="3:20" ht="15.75" customHeight="1" x14ac:dyDescent="0.2"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R60" s="81"/>
      <c r="S60" s="81"/>
      <c r="T60" s="81"/>
    </row>
    <row r="61" spans="3:20" ht="15.75" customHeight="1" x14ac:dyDescent="0.2"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R61" s="81"/>
      <c r="S61" s="81"/>
      <c r="T61" s="81"/>
    </row>
    <row r="62" spans="3:20" ht="15.75" customHeight="1" x14ac:dyDescent="0.2"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R62" s="81"/>
      <c r="S62" s="81"/>
      <c r="T62" s="81"/>
    </row>
    <row r="63" spans="3:20" ht="15.75" customHeight="1" x14ac:dyDescent="0.2"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R63" s="81"/>
      <c r="S63" s="81"/>
      <c r="T63" s="81"/>
    </row>
    <row r="64" spans="3:20" ht="15.75" customHeight="1" x14ac:dyDescent="0.2"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R64" s="81"/>
      <c r="S64" s="81"/>
      <c r="T64" s="81"/>
    </row>
    <row r="65" spans="3:20" ht="15.75" customHeight="1" x14ac:dyDescent="0.2"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R65" s="81"/>
      <c r="S65" s="81"/>
      <c r="T65" s="81"/>
    </row>
    <row r="66" spans="3:20" ht="15.75" customHeight="1" x14ac:dyDescent="0.2"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R66" s="81"/>
      <c r="S66" s="81"/>
      <c r="T66" s="81"/>
    </row>
    <row r="67" spans="3:20" ht="15.75" customHeight="1" x14ac:dyDescent="0.2"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R67" s="81"/>
      <c r="S67" s="81"/>
      <c r="T67" s="81"/>
    </row>
    <row r="68" spans="3:20" ht="15.75" customHeight="1" x14ac:dyDescent="0.2"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R68" s="81"/>
      <c r="S68" s="81"/>
      <c r="T68" s="81"/>
    </row>
    <row r="69" spans="3:20" ht="15.75" customHeight="1" x14ac:dyDescent="0.2"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R69" s="81"/>
      <c r="S69" s="81"/>
      <c r="T69" s="81"/>
    </row>
    <row r="70" spans="3:20" ht="15.75" customHeight="1" x14ac:dyDescent="0.2"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R70" s="81"/>
      <c r="S70" s="81"/>
      <c r="T70" s="81"/>
    </row>
    <row r="71" spans="3:20" ht="15.75" customHeight="1" x14ac:dyDescent="0.2"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R71" s="81"/>
      <c r="S71" s="81"/>
      <c r="T71" s="81"/>
    </row>
    <row r="72" spans="3:20" ht="15.75" customHeight="1" x14ac:dyDescent="0.2"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R72" s="81"/>
      <c r="S72" s="81"/>
      <c r="T72" s="81"/>
    </row>
    <row r="73" spans="3:20" ht="15.75" customHeight="1" x14ac:dyDescent="0.2"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R73" s="81"/>
      <c r="S73" s="81"/>
      <c r="T73" s="81"/>
    </row>
    <row r="74" spans="3:20" ht="15.75" customHeight="1" x14ac:dyDescent="0.2"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R74" s="81"/>
      <c r="S74" s="81"/>
      <c r="T74" s="81"/>
    </row>
    <row r="75" spans="3:20" ht="15.75" customHeight="1" x14ac:dyDescent="0.2"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R75" s="81"/>
      <c r="S75" s="81"/>
      <c r="T75" s="81"/>
    </row>
    <row r="76" spans="3:20" ht="15.75" customHeight="1" x14ac:dyDescent="0.2"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R76" s="81"/>
      <c r="S76" s="81"/>
      <c r="T76" s="81"/>
    </row>
    <row r="77" spans="3:20" ht="15.75" customHeight="1" x14ac:dyDescent="0.2"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R77" s="81"/>
      <c r="S77" s="81"/>
      <c r="T77" s="81"/>
    </row>
    <row r="78" spans="3:20" ht="15.75" customHeight="1" x14ac:dyDescent="0.2"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R78" s="81"/>
      <c r="S78" s="81"/>
      <c r="T78" s="81"/>
    </row>
    <row r="79" spans="3:20" ht="15.75" customHeight="1" x14ac:dyDescent="0.2"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R79" s="81"/>
      <c r="S79" s="81"/>
      <c r="T79" s="81"/>
    </row>
    <row r="80" spans="3:20" ht="15.75" customHeight="1" x14ac:dyDescent="0.2"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R80" s="81"/>
      <c r="S80" s="81"/>
      <c r="T80" s="81"/>
    </row>
    <row r="81" spans="3:20" ht="15.75" customHeight="1" x14ac:dyDescent="0.2"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R81" s="81"/>
      <c r="S81" s="81"/>
      <c r="T81" s="81"/>
    </row>
    <row r="82" spans="3:20" ht="15.75" customHeight="1" x14ac:dyDescent="0.2"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R82" s="81"/>
      <c r="S82" s="81"/>
      <c r="T82" s="81"/>
    </row>
    <row r="83" spans="3:20" ht="15.75" customHeight="1" x14ac:dyDescent="0.2"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R83" s="81"/>
      <c r="S83" s="81"/>
      <c r="T83" s="81"/>
    </row>
    <row r="84" spans="3:20" ht="15.75" customHeight="1" x14ac:dyDescent="0.2"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R84" s="81"/>
      <c r="S84" s="81"/>
      <c r="T84" s="81"/>
    </row>
    <row r="85" spans="3:20" ht="15.75" customHeight="1" x14ac:dyDescent="0.2"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R85" s="81"/>
      <c r="S85" s="81"/>
      <c r="T85" s="81"/>
    </row>
    <row r="86" spans="3:20" ht="15.75" customHeight="1" x14ac:dyDescent="0.2"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R86" s="81"/>
      <c r="S86" s="81"/>
      <c r="T86" s="81"/>
    </row>
    <row r="87" spans="3:20" ht="15.75" customHeight="1" x14ac:dyDescent="0.2"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R87" s="81"/>
      <c r="S87" s="81"/>
      <c r="T87" s="81"/>
    </row>
    <row r="88" spans="3:20" ht="15.75" customHeight="1" x14ac:dyDescent="0.2"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R88" s="81"/>
      <c r="S88" s="81"/>
      <c r="T88" s="81"/>
    </row>
    <row r="89" spans="3:20" ht="15.75" customHeight="1" x14ac:dyDescent="0.2"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R89" s="81"/>
      <c r="S89" s="81"/>
      <c r="T89" s="81"/>
    </row>
    <row r="90" spans="3:20" ht="15.75" customHeight="1" x14ac:dyDescent="0.2"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R90" s="81"/>
      <c r="S90" s="81"/>
      <c r="T90" s="81"/>
    </row>
    <row r="91" spans="3:20" ht="15.75" customHeight="1" x14ac:dyDescent="0.2"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R91" s="81"/>
      <c r="S91" s="81"/>
      <c r="T91" s="81"/>
    </row>
    <row r="92" spans="3:20" ht="15.75" customHeight="1" x14ac:dyDescent="0.2"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R92" s="81"/>
      <c r="S92" s="81"/>
      <c r="T92" s="81"/>
    </row>
    <row r="93" spans="3:20" ht="15.75" customHeight="1" x14ac:dyDescent="0.2"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R93" s="81"/>
      <c r="S93" s="81"/>
      <c r="T93" s="81"/>
    </row>
    <row r="94" spans="3:20" ht="15.75" customHeight="1" x14ac:dyDescent="0.2"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R94" s="81"/>
      <c r="S94" s="81"/>
      <c r="T94" s="81"/>
    </row>
    <row r="95" spans="3:20" ht="15.75" customHeight="1" x14ac:dyDescent="0.2"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R95" s="81"/>
      <c r="S95" s="81"/>
      <c r="T95" s="81"/>
    </row>
    <row r="96" spans="3:20" ht="15.75" customHeight="1" x14ac:dyDescent="0.2"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R96" s="81"/>
      <c r="S96" s="81"/>
      <c r="T96" s="81"/>
    </row>
    <row r="97" spans="3:20" ht="15.75" customHeight="1" x14ac:dyDescent="0.2"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R97" s="81"/>
      <c r="S97" s="81"/>
      <c r="T97" s="81"/>
    </row>
    <row r="98" spans="3:20" ht="15.75" customHeight="1" x14ac:dyDescent="0.2"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R98" s="81"/>
      <c r="S98" s="81"/>
      <c r="T98" s="81"/>
    </row>
    <row r="99" spans="3:20" ht="15.75" customHeight="1" x14ac:dyDescent="0.2"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R99" s="81"/>
      <c r="S99" s="81"/>
      <c r="T99" s="81"/>
    </row>
    <row r="100" spans="3:20" ht="15.75" customHeight="1" x14ac:dyDescent="0.2"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R100" s="81"/>
      <c r="S100" s="81"/>
      <c r="T100" s="81"/>
    </row>
    <row r="101" spans="3:20" ht="15.75" customHeight="1" x14ac:dyDescent="0.2"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R101" s="81"/>
      <c r="S101" s="81"/>
      <c r="T101" s="81"/>
    </row>
    <row r="102" spans="3:20" ht="15.75" customHeight="1" x14ac:dyDescent="0.2"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R102" s="81"/>
      <c r="S102" s="81"/>
      <c r="T102" s="81"/>
    </row>
    <row r="103" spans="3:20" ht="15.75" customHeight="1" x14ac:dyDescent="0.2"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R103" s="81"/>
      <c r="S103" s="81"/>
      <c r="T103" s="81"/>
    </row>
    <row r="104" spans="3:20" ht="15.75" customHeight="1" x14ac:dyDescent="0.2"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R104" s="81"/>
      <c r="S104" s="81"/>
      <c r="T104" s="81"/>
    </row>
    <row r="105" spans="3:20" ht="15.75" customHeight="1" x14ac:dyDescent="0.2"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R105" s="81"/>
      <c r="S105" s="81"/>
      <c r="T105" s="81"/>
    </row>
    <row r="106" spans="3:20" ht="15.75" customHeight="1" x14ac:dyDescent="0.2"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R106" s="81"/>
      <c r="S106" s="81"/>
      <c r="T106" s="81"/>
    </row>
    <row r="107" spans="3:20" ht="15.75" customHeight="1" x14ac:dyDescent="0.2"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R107" s="81"/>
      <c r="S107" s="81"/>
      <c r="T107" s="81"/>
    </row>
    <row r="108" spans="3:20" ht="15.75" customHeight="1" x14ac:dyDescent="0.2"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R108" s="81"/>
      <c r="S108" s="81"/>
      <c r="T108" s="81"/>
    </row>
    <row r="109" spans="3:20" ht="15.75" customHeight="1" x14ac:dyDescent="0.2"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R109" s="81"/>
      <c r="S109" s="81"/>
      <c r="T109" s="81"/>
    </row>
    <row r="110" spans="3:20" ht="15.75" customHeight="1" x14ac:dyDescent="0.2"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R110" s="81"/>
      <c r="S110" s="81"/>
      <c r="T110" s="81"/>
    </row>
    <row r="111" spans="3:20" ht="15.75" customHeight="1" x14ac:dyDescent="0.2"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R111" s="81"/>
      <c r="S111" s="81"/>
      <c r="T111" s="81"/>
    </row>
    <row r="112" spans="3:20" ht="15.75" customHeight="1" x14ac:dyDescent="0.2"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R112" s="81"/>
      <c r="S112" s="81"/>
      <c r="T112" s="81"/>
    </row>
    <row r="113" spans="3:20" ht="15.75" customHeight="1" x14ac:dyDescent="0.2"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R113" s="81"/>
      <c r="S113" s="81"/>
      <c r="T113" s="81"/>
    </row>
    <row r="114" spans="3:20" ht="15.75" customHeight="1" x14ac:dyDescent="0.2"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R114" s="81"/>
      <c r="S114" s="81"/>
      <c r="T114" s="81"/>
    </row>
    <row r="115" spans="3:20" ht="15.75" customHeight="1" x14ac:dyDescent="0.2"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R115" s="81"/>
      <c r="S115" s="81"/>
      <c r="T115" s="81"/>
    </row>
    <row r="116" spans="3:20" ht="15.75" customHeight="1" x14ac:dyDescent="0.2"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R116" s="81"/>
      <c r="S116" s="81"/>
      <c r="T116" s="81"/>
    </row>
    <row r="117" spans="3:20" ht="15.75" customHeight="1" x14ac:dyDescent="0.2"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R117" s="81"/>
      <c r="S117" s="81"/>
      <c r="T117" s="81"/>
    </row>
    <row r="118" spans="3:20" ht="15.75" customHeight="1" x14ac:dyDescent="0.2"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R118" s="81"/>
      <c r="S118" s="81"/>
      <c r="T118" s="81"/>
    </row>
    <row r="119" spans="3:20" ht="15.75" customHeight="1" x14ac:dyDescent="0.2"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R119" s="81"/>
      <c r="S119" s="81"/>
      <c r="T119" s="81"/>
    </row>
    <row r="120" spans="3:20" ht="15.75" customHeight="1" x14ac:dyDescent="0.2"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R120" s="81"/>
      <c r="S120" s="81"/>
      <c r="T120" s="81"/>
    </row>
    <row r="121" spans="3:20" ht="15.75" customHeight="1" x14ac:dyDescent="0.2"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R121" s="81"/>
      <c r="S121" s="81"/>
      <c r="T121" s="81"/>
    </row>
    <row r="122" spans="3:20" ht="15.75" customHeight="1" x14ac:dyDescent="0.2"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R122" s="81"/>
      <c r="S122" s="81"/>
      <c r="T122" s="81"/>
    </row>
    <row r="123" spans="3:20" ht="15.75" customHeight="1" x14ac:dyDescent="0.2"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R123" s="81"/>
      <c r="S123" s="81"/>
      <c r="T123" s="81"/>
    </row>
    <row r="124" spans="3:20" ht="15.75" customHeight="1" x14ac:dyDescent="0.2"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R124" s="81"/>
      <c r="S124" s="81"/>
      <c r="T124" s="81"/>
    </row>
    <row r="125" spans="3:20" ht="15.75" customHeight="1" x14ac:dyDescent="0.2"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R125" s="81"/>
      <c r="S125" s="81"/>
      <c r="T125" s="81"/>
    </row>
    <row r="126" spans="3:20" ht="15.75" customHeight="1" x14ac:dyDescent="0.2"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R126" s="81"/>
      <c r="S126" s="81"/>
      <c r="T126" s="81"/>
    </row>
    <row r="127" spans="3:20" ht="15.75" customHeight="1" x14ac:dyDescent="0.2"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R127" s="81"/>
      <c r="S127" s="81"/>
      <c r="T127" s="81"/>
    </row>
    <row r="128" spans="3:20" ht="15.75" customHeight="1" x14ac:dyDescent="0.2"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R128" s="81"/>
      <c r="S128" s="81"/>
      <c r="T128" s="81"/>
    </row>
    <row r="129" spans="3:20" ht="15.75" customHeight="1" x14ac:dyDescent="0.2"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R129" s="81"/>
      <c r="S129" s="81"/>
      <c r="T129" s="81"/>
    </row>
    <row r="130" spans="3:20" ht="15.75" customHeight="1" x14ac:dyDescent="0.2"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R130" s="81"/>
      <c r="S130" s="81"/>
      <c r="T130" s="81"/>
    </row>
    <row r="131" spans="3:20" ht="15.75" customHeight="1" x14ac:dyDescent="0.2"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R131" s="81"/>
      <c r="S131" s="81"/>
      <c r="T131" s="81"/>
    </row>
    <row r="132" spans="3:20" ht="15.75" customHeight="1" x14ac:dyDescent="0.2"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R132" s="81"/>
      <c r="S132" s="81"/>
      <c r="T132" s="81"/>
    </row>
    <row r="133" spans="3:20" ht="15.75" customHeight="1" x14ac:dyDescent="0.2"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R133" s="81"/>
      <c r="S133" s="81"/>
      <c r="T133" s="81"/>
    </row>
    <row r="134" spans="3:20" ht="15.75" customHeight="1" x14ac:dyDescent="0.2"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R134" s="81"/>
      <c r="S134" s="81"/>
      <c r="T134" s="81"/>
    </row>
    <row r="135" spans="3:20" ht="15.75" customHeight="1" x14ac:dyDescent="0.2"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R135" s="81"/>
      <c r="S135" s="81"/>
      <c r="T135" s="81"/>
    </row>
    <row r="136" spans="3:20" ht="15.75" customHeight="1" x14ac:dyDescent="0.2"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R136" s="81"/>
      <c r="S136" s="81"/>
      <c r="T136" s="81"/>
    </row>
    <row r="137" spans="3:20" ht="15.75" customHeight="1" x14ac:dyDescent="0.2"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R137" s="81"/>
      <c r="S137" s="81"/>
      <c r="T137" s="81"/>
    </row>
    <row r="138" spans="3:20" ht="15.75" customHeight="1" x14ac:dyDescent="0.2"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R138" s="81"/>
      <c r="S138" s="81"/>
      <c r="T138" s="81"/>
    </row>
    <row r="139" spans="3:20" ht="15.75" customHeight="1" x14ac:dyDescent="0.2"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R139" s="81"/>
      <c r="S139" s="81"/>
      <c r="T139" s="81"/>
    </row>
    <row r="140" spans="3:20" ht="15.75" customHeight="1" x14ac:dyDescent="0.2"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R140" s="81"/>
      <c r="S140" s="81"/>
      <c r="T140" s="81"/>
    </row>
    <row r="141" spans="3:20" ht="15.75" customHeight="1" x14ac:dyDescent="0.2"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R141" s="81"/>
      <c r="S141" s="81"/>
      <c r="T141" s="81"/>
    </row>
    <row r="142" spans="3:20" ht="15.75" customHeight="1" x14ac:dyDescent="0.2"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R142" s="81"/>
      <c r="S142" s="81"/>
      <c r="T142" s="81"/>
    </row>
    <row r="143" spans="3:20" ht="15.75" customHeight="1" x14ac:dyDescent="0.2"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R143" s="81"/>
      <c r="S143" s="81"/>
      <c r="T143" s="81"/>
    </row>
    <row r="144" spans="3:20" ht="15.75" customHeight="1" x14ac:dyDescent="0.2"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R144" s="81"/>
      <c r="S144" s="81"/>
      <c r="T144" s="81"/>
    </row>
    <row r="145" spans="3:20" ht="15.75" customHeight="1" x14ac:dyDescent="0.2"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R145" s="81"/>
      <c r="S145" s="81"/>
      <c r="T145" s="81"/>
    </row>
    <row r="146" spans="3:20" ht="15.75" customHeight="1" x14ac:dyDescent="0.2"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R146" s="81"/>
      <c r="S146" s="81"/>
      <c r="T146" s="81"/>
    </row>
    <row r="147" spans="3:20" ht="15.75" customHeight="1" x14ac:dyDescent="0.2"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R147" s="81"/>
      <c r="S147" s="81"/>
      <c r="T147" s="81"/>
    </row>
    <row r="148" spans="3:20" ht="15.75" customHeight="1" x14ac:dyDescent="0.2"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R148" s="81"/>
      <c r="S148" s="81"/>
      <c r="T148" s="81"/>
    </row>
    <row r="149" spans="3:20" ht="15.75" customHeight="1" x14ac:dyDescent="0.2"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R149" s="81"/>
      <c r="S149" s="81"/>
      <c r="T149" s="81"/>
    </row>
    <row r="150" spans="3:20" ht="15.75" customHeight="1" x14ac:dyDescent="0.2"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R150" s="81"/>
      <c r="S150" s="81"/>
      <c r="T150" s="81"/>
    </row>
    <row r="151" spans="3:20" ht="15.75" customHeight="1" x14ac:dyDescent="0.2"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R151" s="81"/>
      <c r="S151" s="81"/>
      <c r="T151" s="81"/>
    </row>
    <row r="152" spans="3:20" ht="15.75" customHeight="1" x14ac:dyDescent="0.2"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R152" s="81"/>
      <c r="S152" s="81"/>
      <c r="T152" s="81"/>
    </row>
    <row r="153" spans="3:20" ht="15.75" customHeight="1" x14ac:dyDescent="0.2"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R153" s="81"/>
      <c r="S153" s="81"/>
      <c r="T153" s="81"/>
    </row>
    <row r="154" spans="3:20" ht="15.75" customHeight="1" x14ac:dyDescent="0.2"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R154" s="81"/>
      <c r="S154" s="81"/>
      <c r="T154" s="81"/>
    </row>
    <row r="155" spans="3:20" ht="15.75" customHeight="1" x14ac:dyDescent="0.2"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R155" s="81"/>
      <c r="S155" s="81"/>
      <c r="T155" s="81"/>
    </row>
    <row r="156" spans="3:20" ht="15.75" customHeight="1" x14ac:dyDescent="0.2"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R156" s="81"/>
      <c r="S156" s="81"/>
      <c r="T156" s="81"/>
    </row>
    <row r="157" spans="3:20" ht="15.75" customHeight="1" x14ac:dyDescent="0.2"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R157" s="81"/>
      <c r="S157" s="81"/>
      <c r="T157" s="81"/>
    </row>
    <row r="158" spans="3:20" ht="15.75" customHeight="1" x14ac:dyDescent="0.2"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R158" s="81"/>
      <c r="S158" s="81"/>
      <c r="T158" s="81"/>
    </row>
    <row r="159" spans="3:20" ht="15.75" customHeight="1" x14ac:dyDescent="0.2"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R159" s="81"/>
      <c r="S159" s="81"/>
      <c r="T159" s="81"/>
    </row>
    <row r="160" spans="3:20" ht="15.75" customHeight="1" x14ac:dyDescent="0.2"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R160" s="81"/>
      <c r="S160" s="81"/>
      <c r="T160" s="81"/>
    </row>
    <row r="161" spans="3:20" ht="15.75" customHeight="1" x14ac:dyDescent="0.2"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R161" s="81"/>
      <c r="S161" s="81"/>
      <c r="T161" s="81"/>
    </row>
    <row r="162" spans="3:20" ht="15.75" customHeight="1" x14ac:dyDescent="0.2"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R162" s="81"/>
      <c r="S162" s="81"/>
      <c r="T162" s="81"/>
    </row>
    <row r="163" spans="3:20" ht="15.75" customHeight="1" x14ac:dyDescent="0.2"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R163" s="81"/>
      <c r="S163" s="81"/>
      <c r="T163" s="81"/>
    </row>
    <row r="164" spans="3:20" ht="15.75" customHeight="1" x14ac:dyDescent="0.2"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R164" s="81"/>
      <c r="S164" s="81"/>
      <c r="T164" s="81"/>
    </row>
    <row r="165" spans="3:20" ht="15.75" customHeight="1" x14ac:dyDescent="0.2"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R165" s="81"/>
      <c r="S165" s="81"/>
      <c r="T165" s="81"/>
    </row>
    <row r="166" spans="3:20" ht="15.75" customHeight="1" x14ac:dyDescent="0.2"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R166" s="81"/>
      <c r="S166" s="81"/>
      <c r="T166" s="81"/>
    </row>
    <row r="167" spans="3:20" ht="15.75" customHeight="1" x14ac:dyDescent="0.2"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R167" s="81"/>
      <c r="S167" s="81"/>
      <c r="T167" s="81"/>
    </row>
    <row r="168" spans="3:20" ht="15.75" customHeight="1" x14ac:dyDescent="0.2"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R168" s="81"/>
      <c r="S168" s="81"/>
      <c r="T168" s="81"/>
    </row>
    <row r="169" spans="3:20" ht="15.75" customHeight="1" x14ac:dyDescent="0.2"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R169" s="81"/>
      <c r="S169" s="81"/>
      <c r="T169" s="81"/>
    </row>
    <row r="170" spans="3:20" ht="15.75" customHeight="1" x14ac:dyDescent="0.2"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R170" s="81"/>
      <c r="S170" s="81"/>
      <c r="T170" s="81"/>
    </row>
    <row r="171" spans="3:20" ht="15.75" customHeight="1" x14ac:dyDescent="0.2"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R171" s="81"/>
      <c r="S171" s="81"/>
      <c r="T171" s="81"/>
    </row>
    <row r="172" spans="3:20" ht="15.75" customHeight="1" x14ac:dyDescent="0.2"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R172" s="81"/>
      <c r="S172" s="81"/>
      <c r="T172" s="81"/>
    </row>
    <row r="173" spans="3:20" ht="15.75" customHeight="1" x14ac:dyDescent="0.2"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R173" s="81"/>
      <c r="S173" s="81"/>
      <c r="T173" s="81"/>
    </row>
    <row r="174" spans="3:20" ht="15.75" customHeight="1" x14ac:dyDescent="0.2"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R174" s="81"/>
      <c r="S174" s="81"/>
      <c r="T174" s="81"/>
    </row>
    <row r="175" spans="3:20" ht="15.75" customHeight="1" x14ac:dyDescent="0.2"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R175" s="81"/>
      <c r="S175" s="81"/>
      <c r="T175" s="81"/>
    </row>
    <row r="176" spans="3:20" ht="15.75" customHeight="1" x14ac:dyDescent="0.2"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R176" s="81"/>
      <c r="S176" s="81"/>
      <c r="T176" s="81"/>
    </row>
    <row r="177" spans="3:20" ht="15.75" customHeight="1" x14ac:dyDescent="0.2"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R177" s="81"/>
      <c r="S177" s="81"/>
      <c r="T177" s="81"/>
    </row>
    <row r="178" spans="3:20" ht="15.75" customHeight="1" x14ac:dyDescent="0.2"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R178" s="81"/>
      <c r="S178" s="81"/>
      <c r="T178" s="81"/>
    </row>
    <row r="179" spans="3:20" ht="15.75" customHeight="1" x14ac:dyDescent="0.2"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R179" s="81"/>
      <c r="S179" s="81"/>
      <c r="T179" s="81"/>
    </row>
    <row r="180" spans="3:20" ht="15.75" customHeight="1" x14ac:dyDescent="0.2"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R180" s="81"/>
      <c r="S180" s="81"/>
      <c r="T180" s="81"/>
    </row>
    <row r="181" spans="3:20" ht="15.75" customHeight="1" x14ac:dyDescent="0.2"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R181" s="81"/>
      <c r="S181" s="81"/>
      <c r="T181" s="81"/>
    </row>
    <row r="182" spans="3:20" ht="15.75" customHeight="1" x14ac:dyDescent="0.2"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R182" s="81"/>
      <c r="S182" s="81"/>
      <c r="T182" s="81"/>
    </row>
    <row r="183" spans="3:20" ht="15.75" customHeight="1" x14ac:dyDescent="0.2"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R183" s="81"/>
      <c r="S183" s="81"/>
      <c r="T183" s="81"/>
    </row>
    <row r="184" spans="3:20" ht="15.75" customHeight="1" x14ac:dyDescent="0.2"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R184" s="81"/>
      <c r="S184" s="81"/>
      <c r="T184" s="81"/>
    </row>
    <row r="185" spans="3:20" ht="15.75" customHeight="1" x14ac:dyDescent="0.2"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R185" s="81"/>
      <c r="S185" s="81"/>
      <c r="T185" s="81"/>
    </row>
    <row r="186" spans="3:20" ht="15.75" customHeight="1" x14ac:dyDescent="0.2"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R186" s="81"/>
      <c r="S186" s="81"/>
      <c r="T186" s="81"/>
    </row>
    <row r="187" spans="3:20" ht="15.75" customHeight="1" x14ac:dyDescent="0.2"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R187" s="81"/>
      <c r="S187" s="81"/>
      <c r="T187" s="81"/>
    </row>
    <row r="188" spans="3:20" ht="15.75" customHeight="1" x14ac:dyDescent="0.2"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R188" s="81"/>
      <c r="S188" s="81"/>
      <c r="T188" s="81"/>
    </row>
    <row r="189" spans="3:20" ht="15.75" customHeight="1" x14ac:dyDescent="0.2"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R189" s="81"/>
      <c r="S189" s="81"/>
      <c r="T189" s="81"/>
    </row>
    <row r="190" spans="3:20" ht="15.75" customHeight="1" x14ac:dyDescent="0.2"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R190" s="81"/>
      <c r="S190" s="81"/>
      <c r="T190" s="81"/>
    </row>
    <row r="191" spans="3:20" ht="15.75" customHeight="1" x14ac:dyDescent="0.2"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R191" s="81"/>
      <c r="S191" s="81"/>
      <c r="T191" s="81"/>
    </row>
    <row r="192" spans="3:20" ht="15.75" customHeight="1" x14ac:dyDescent="0.2"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R192" s="81"/>
      <c r="S192" s="81"/>
      <c r="T192" s="81"/>
    </row>
    <row r="193" spans="3:20" ht="15.75" customHeight="1" x14ac:dyDescent="0.2"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R193" s="81"/>
      <c r="S193" s="81"/>
      <c r="T193" s="81"/>
    </row>
    <row r="194" spans="3:20" ht="15.75" customHeight="1" x14ac:dyDescent="0.2"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R194" s="81"/>
      <c r="S194" s="81"/>
      <c r="T194" s="81"/>
    </row>
    <row r="195" spans="3:20" ht="15.75" customHeight="1" x14ac:dyDescent="0.2"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R195" s="81"/>
      <c r="S195" s="81"/>
      <c r="T195" s="81"/>
    </row>
    <row r="196" spans="3:20" ht="15.75" customHeight="1" x14ac:dyDescent="0.2"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R196" s="81"/>
      <c r="S196" s="81"/>
      <c r="T196" s="81"/>
    </row>
    <row r="197" spans="3:20" ht="15.75" customHeight="1" x14ac:dyDescent="0.2"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R197" s="81"/>
      <c r="S197" s="81"/>
      <c r="T197" s="81"/>
    </row>
    <row r="198" spans="3:20" ht="15.75" customHeight="1" x14ac:dyDescent="0.2"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R198" s="81"/>
      <c r="S198" s="81"/>
      <c r="T198" s="81"/>
    </row>
    <row r="199" spans="3:20" ht="15.75" customHeight="1" x14ac:dyDescent="0.2"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R199" s="81"/>
      <c r="S199" s="81"/>
      <c r="T199" s="81"/>
    </row>
    <row r="200" spans="3:20" ht="15.75" customHeight="1" x14ac:dyDescent="0.2"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R200" s="81"/>
      <c r="S200" s="81"/>
      <c r="T200" s="81"/>
    </row>
    <row r="201" spans="3:20" ht="15.75" customHeight="1" x14ac:dyDescent="0.2"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R201" s="81"/>
      <c r="S201" s="81"/>
      <c r="T201" s="81"/>
    </row>
    <row r="202" spans="3:20" ht="15.75" customHeight="1" x14ac:dyDescent="0.2"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R202" s="81"/>
      <c r="S202" s="81"/>
      <c r="T202" s="81"/>
    </row>
    <row r="203" spans="3:20" ht="15.75" customHeight="1" x14ac:dyDescent="0.2"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R203" s="81"/>
      <c r="S203" s="81"/>
      <c r="T203" s="81"/>
    </row>
    <row r="204" spans="3:20" ht="15.75" customHeight="1" x14ac:dyDescent="0.2"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R204" s="81"/>
      <c r="S204" s="81"/>
      <c r="T204" s="81"/>
    </row>
    <row r="205" spans="3:20" ht="15.75" customHeight="1" x14ac:dyDescent="0.2"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R205" s="81"/>
      <c r="S205" s="81"/>
      <c r="T205" s="81"/>
    </row>
    <row r="206" spans="3:20" ht="15.75" customHeight="1" x14ac:dyDescent="0.2"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R206" s="81"/>
      <c r="S206" s="81"/>
      <c r="T206" s="81"/>
    </row>
    <row r="207" spans="3:20" ht="15.75" customHeight="1" x14ac:dyDescent="0.2"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R207" s="81"/>
      <c r="S207" s="81"/>
      <c r="T207" s="81"/>
    </row>
    <row r="208" spans="3:20" ht="15.75" customHeight="1" x14ac:dyDescent="0.2"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R208" s="81"/>
      <c r="S208" s="81"/>
      <c r="T208" s="81"/>
    </row>
    <row r="209" spans="3:20" ht="15.75" customHeight="1" x14ac:dyDescent="0.2"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R209" s="81"/>
      <c r="S209" s="81"/>
      <c r="T209" s="81"/>
    </row>
    <row r="210" spans="3:20" ht="15.75" customHeight="1" x14ac:dyDescent="0.2"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R210" s="81"/>
      <c r="S210" s="81"/>
      <c r="T210" s="81"/>
    </row>
    <row r="211" spans="3:20" ht="15.75" customHeight="1" x14ac:dyDescent="0.2"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R211" s="81"/>
      <c r="S211" s="81"/>
      <c r="T211" s="81"/>
    </row>
    <row r="212" spans="3:20" ht="15.75" customHeight="1" x14ac:dyDescent="0.2"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R212" s="81"/>
      <c r="S212" s="81"/>
      <c r="T212" s="81"/>
    </row>
    <row r="213" spans="3:20" ht="15.75" customHeight="1" x14ac:dyDescent="0.2"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R213" s="81"/>
      <c r="S213" s="81"/>
      <c r="T213" s="81"/>
    </row>
    <row r="214" spans="3:20" ht="15.75" customHeight="1" x14ac:dyDescent="0.2"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R214" s="81"/>
      <c r="S214" s="81"/>
      <c r="T214" s="81"/>
    </row>
    <row r="215" spans="3:20" ht="15.75" customHeight="1" x14ac:dyDescent="0.2"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R215" s="81"/>
      <c r="S215" s="81"/>
      <c r="T215" s="81"/>
    </row>
    <row r="216" spans="3:20" ht="15.75" customHeight="1" x14ac:dyDescent="0.2"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R216" s="81"/>
      <c r="S216" s="81"/>
      <c r="T216" s="81"/>
    </row>
    <row r="217" spans="3:20" ht="15.75" customHeight="1" x14ac:dyDescent="0.2"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R217" s="81"/>
      <c r="S217" s="81"/>
      <c r="T217" s="81"/>
    </row>
    <row r="218" spans="3:20" ht="15.75" customHeight="1" x14ac:dyDescent="0.2"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R218" s="81"/>
      <c r="S218" s="81"/>
      <c r="T218" s="81"/>
    </row>
    <row r="219" spans="3:20" ht="15.75" customHeight="1" x14ac:dyDescent="0.2"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R219" s="81"/>
      <c r="S219" s="81"/>
      <c r="T219" s="81"/>
    </row>
    <row r="220" spans="3:20" ht="15.75" customHeight="1" x14ac:dyDescent="0.2"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R220" s="81"/>
      <c r="S220" s="81"/>
      <c r="T220" s="81"/>
    </row>
    <row r="221" spans="3:20" ht="15.75" customHeight="1" x14ac:dyDescent="0.2"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R221" s="81"/>
      <c r="S221" s="81"/>
      <c r="T221" s="81"/>
    </row>
    <row r="222" spans="3:20" ht="15.75" customHeight="1" x14ac:dyDescent="0.2"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R222" s="81"/>
      <c r="S222" s="81"/>
      <c r="T222" s="81"/>
    </row>
    <row r="223" spans="3:20" ht="15.75" customHeight="1" x14ac:dyDescent="0.2"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R223" s="81"/>
      <c r="S223" s="81"/>
      <c r="T223" s="81"/>
    </row>
    <row r="224" spans="3:20" ht="15.75" customHeight="1" x14ac:dyDescent="0.2"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R224" s="81"/>
      <c r="S224" s="81"/>
      <c r="T224" s="81"/>
    </row>
    <row r="225" spans="3:20" ht="15.75" customHeight="1" x14ac:dyDescent="0.2"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R225" s="81"/>
      <c r="S225" s="81"/>
      <c r="T225" s="81"/>
    </row>
    <row r="226" spans="3:20" ht="15.75" customHeight="1" x14ac:dyDescent="0.2"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R226" s="81"/>
      <c r="S226" s="81"/>
      <c r="T226" s="81"/>
    </row>
    <row r="227" spans="3:20" ht="15.75" customHeight="1" x14ac:dyDescent="0.2"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R227" s="81"/>
      <c r="S227" s="81"/>
      <c r="T227" s="81"/>
    </row>
    <row r="228" spans="3:20" ht="15.75" customHeight="1" x14ac:dyDescent="0.2"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R228" s="81"/>
      <c r="S228" s="81"/>
      <c r="T228" s="81"/>
    </row>
    <row r="229" spans="3:20" ht="15.75" customHeight="1" x14ac:dyDescent="0.2"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R229" s="81"/>
      <c r="S229" s="81"/>
      <c r="T229" s="81"/>
    </row>
    <row r="230" spans="3:20" ht="15.75" customHeight="1" x14ac:dyDescent="0.2"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R230" s="81"/>
      <c r="S230" s="81"/>
      <c r="T230" s="81"/>
    </row>
    <row r="231" spans="3:20" ht="15.75" customHeight="1" x14ac:dyDescent="0.2"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R231" s="81"/>
      <c r="S231" s="81"/>
      <c r="T231" s="81"/>
    </row>
    <row r="232" spans="3:20" ht="15.75" customHeight="1" x14ac:dyDescent="0.2"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R232" s="81"/>
      <c r="S232" s="81"/>
      <c r="T232" s="81"/>
    </row>
    <row r="233" spans="3:20" ht="15.75" customHeight="1" x14ac:dyDescent="0.2"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R233" s="81"/>
      <c r="S233" s="81"/>
      <c r="T233" s="81"/>
    </row>
    <row r="234" spans="3:20" ht="15.75" customHeight="1" x14ac:dyDescent="0.2"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R234" s="81"/>
      <c r="S234" s="81"/>
      <c r="T234" s="81"/>
    </row>
    <row r="235" spans="3:20" ht="15.75" customHeight="1" x14ac:dyDescent="0.2"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R235" s="81"/>
      <c r="S235" s="81"/>
      <c r="T235" s="81"/>
    </row>
    <row r="236" spans="3:20" ht="15.75" customHeight="1" x14ac:dyDescent="0.2"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R236" s="81"/>
      <c r="S236" s="81"/>
      <c r="T236" s="81"/>
    </row>
    <row r="237" spans="3:20" ht="15.75" customHeight="1" x14ac:dyDescent="0.2"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R237" s="81"/>
      <c r="S237" s="81"/>
      <c r="T237" s="81"/>
    </row>
    <row r="238" spans="3:20" ht="15.75" customHeight="1" x14ac:dyDescent="0.2"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R238" s="81"/>
      <c r="S238" s="81"/>
      <c r="T238" s="81"/>
    </row>
    <row r="239" spans="3:20" ht="15.75" customHeight="1" x14ac:dyDescent="0.2"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R239" s="81"/>
      <c r="S239" s="81"/>
      <c r="T239" s="81"/>
    </row>
    <row r="240" spans="3:20" ht="15.75" customHeight="1" x14ac:dyDescent="0.2"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R240" s="81"/>
      <c r="S240" s="81"/>
      <c r="T240" s="81"/>
    </row>
    <row r="241" spans="3:20" ht="15.75" customHeight="1" x14ac:dyDescent="0.2"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R241" s="81"/>
      <c r="S241" s="81"/>
      <c r="T241" s="81"/>
    </row>
    <row r="242" spans="3:20" ht="15.75" customHeight="1" x14ac:dyDescent="0.2"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R242" s="81"/>
      <c r="S242" s="81"/>
      <c r="T242" s="81"/>
    </row>
    <row r="243" spans="3:20" ht="15.75" customHeight="1" x14ac:dyDescent="0.2"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R243" s="81"/>
      <c r="S243" s="81"/>
      <c r="T243" s="81"/>
    </row>
    <row r="244" spans="3:20" ht="15.75" customHeight="1" x14ac:dyDescent="0.2"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R244" s="81"/>
      <c r="S244" s="81"/>
      <c r="T244" s="81"/>
    </row>
    <row r="245" spans="3:20" ht="15.75" customHeight="1" x14ac:dyDescent="0.2"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R245" s="81"/>
      <c r="S245" s="81"/>
      <c r="T245" s="81"/>
    </row>
    <row r="246" spans="3:20" ht="15.75" customHeight="1" x14ac:dyDescent="0.2"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R246" s="81"/>
      <c r="S246" s="81"/>
      <c r="T246" s="81"/>
    </row>
    <row r="247" spans="3:20" ht="15.75" customHeight="1" x14ac:dyDescent="0.2"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R247" s="81"/>
      <c r="S247" s="81"/>
      <c r="T247" s="81"/>
    </row>
    <row r="248" spans="3:20" ht="15.75" customHeight="1" x14ac:dyDescent="0.2"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R248" s="81"/>
      <c r="S248" s="81"/>
      <c r="T248" s="81"/>
    </row>
    <row r="249" spans="3:20" ht="15.75" customHeight="1" x14ac:dyDescent="0.2"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R249" s="81"/>
      <c r="S249" s="81"/>
      <c r="T249" s="81"/>
    </row>
    <row r="250" spans="3:20" ht="15.75" customHeight="1" x14ac:dyDescent="0.2"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R250" s="81"/>
      <c r="S250" s="81"/>
      <c r="T250" s="81"/>
    </row>
    <row r="251" spans="3:20" ht="15.75" customHeight="1" x14ac:dyDescent="0.2"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R251" s="81"/>
      <c r="S251" s="81"/>
      <c r="T251" s="81"/>
    </row>
    <row r="252" spans="3:20" ht="15.75" customHeight="1" x14ac:dyDescent="0.2"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R252" s="81"/>
      <c r="S252" s="81"/>
      <c r="T252" s="81"/>
    </row>
    <row r="253" spans="3:20" ht="15.75" customHeight="1" x14ac:dyDescent="0.2"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R253" s="81"/>
      <c r="S253" s="81"/>
      <c r="T253" s="81"/>
    </row>
    <row r="254" spans="3:20" ht="15.75" customHeight="1" x14ac:dyDescent="0.2"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R254" s="81"/>
      <c r="S254" s="81"/>
      <c r="T254" s="81"/>
    </row>
    <row r="255" spans="3:20" ht="15.75" customHeight="1" x14ac:dyDescent="0.2"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R255" s="81"/>
      <c r="S255" s="81"/>
      <c r="T255" s="81"/>
    </row>
    <row r="256" spans="3:20" ht="15.75" customHeight="1" x14ac:dyDescent="0.2"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R256" s="81"/>
      <c r="S256" s="81"/>
      <c r="T256" s="81"/>
    </row>
    <row r="257" spans="3:20" ht="15.75" customHeight="1" x14ac:dyDescent="0.2"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R257" s="81"/>
      <c r="S257" s="81"/>
      <c r="T257" s="81"/>
    </row>
    <row r="258" spans="3:20" ht="15.75" customHeight="1" x14ac:dyDescent="0.2"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R258" s="81"/>
      <c r="S258" s="81"/>
      <c r="T258" s="81"/>
    </row>
    <row r="259" spans="3:20" ht="15.75" customHeight="1" x14ac:dyDescent="0.2"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R259" s="81"/>
      <c r="S259" s="81"/>
      <c r="T259" s="81"/>
    </row>
    <row r="260" spans="3:20" ht="15.75" customHeight="1" x14ac:dyDescent="0.2"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R260" s="81"/>
      <c r="S260" s="81"/>
      <c r="T260" s="81"/>
    </row>
    <row r="261" spans="3:20" ht="15.75" customHeight="1" x14ac:dyDescent="0.2"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R261" s="81"/>
      <c r="S261" s="81"/>
      <c r="T261" s="81"/>
    </row>
    <row r="262" spans="3:20" ht="15.75" customHeight="1" x14ac:dyDescent="0.2"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R262" s="81"/>
      <c r="S262" s="81"/>
      <c r="T262" s="81"/>
    </row>
    <row r="263" spans="3:20" ht="15.75" customHeight="1" x14ac:dyDescent="0.2"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R263" s="81"/>
      <c r="S263" s="81"/>
      <c r="T263" s="81"/>
    </row>
    <row r="264" spans="3:20" ht="15.75" customHeight="1" x14ac:dyDescent="0.2"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R264" s="81"/>
      <c r="S264" s="81"/>
      <c r="T264" s="81"/>
    </row>
    <row r="265" spans="3:20" ht="15.75" customHeight="1" x14ac:dyDescent="0.2"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R265" s="81"/>
      <c r="S265" s="81"/>
      <c r="T265" s="81"/>
    </row>
    <row r="266" spans="3:20" ht="15.75" customHeight="1" x14ac:dyDescent="0.2"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R266" s="81"/>
      <c r="S266" s="81"/>
      <c r="T266" s="81"/>
    </row>
    <row r="267" spans="3:20" ht="15.75" customHeight="1" x14ac:dyDescent="0.2"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R267" s="81"/>
      <c r="S267" s="81"/>
      <c r="T267" s="81"/>
    </row>
    <row r="268" spans="3:20" ht="15.75" customHeight="1" x14ac:dyDescent="0.2"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R268" s="81"/>
      <c r="S268" s="81"/>
      <c r="T268" s="81"/>
    </row>
    <row r="269" spans="3:20" ht="15.75" customHeight="1" x14ac:dyDescent="0.2"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R269" s="81"/>
      <c r="S269" s="81"/>
      <c r="T269" s="81"/>
    </row>
    <row r="270" spans="3:20" ht="15.75" customHeight="1" x14ac:dyDescent="0.2"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R270" s="81"/>
      <c r="S270" s="81"/>
      <c r="T270" s="81"/>
    </row>
    <row r="271" spans="3:20" ht="15.75" customHeight="1" x14ac:dyDescent="0.2"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R271" s="81"/>
      <c r="S271" s="81"/>
      <c r="T271" s="81"/>
    </row>
    <row r="272" spans="3:20" ht="15.75" customHeight="1" x14ac:dyDescent="0.2"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R272" s="81"/>
      <c r="S272" s="81"/>
      <c r="T272" s="81"/>
    </row>
    <row r="273" spans="3:20" ht="15.75" customHeight="1" x14ac:dyDescent="0.2"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R273" s="81"/>
      <c r="S273" s="81"/>
      <c r="T273" s="81"/>
    </row>
    <row r="274" spans="3:20" ht="15.75" customHeight="1" x14ac:dyDescent="0.2"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R274" s="81"/>
      <c r="S274" s="81"/>
      <c r="T274" s="81"/>
    </row>
    <row r="275" spans="3:20" ht="15.75" customHeight="1" x14ac:dyDescent="0.2"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R275" s="81"/>
      <c r="S275" s="81"/>
      <c r="T275" s="81"/>
    </row>
    <row r="276" spans="3:20" ht="15.75" customHeight="1" x14ac:dyDescent="0.2"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R276" s="81"/>
      <c r="S276" s="81"/>
      <c r="T276" s="81"/>
    </row>
    <row r="277" spans="3:20" ht="15.75" customHeight="1" x14ac:dyDescent="0.2"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R277" s="81"/>
      <c r="S277" s="81"/>
      <c r="T277" s="81"/>
    </row>
    <row r="278" spans="3:20" ht="15.75" customHeight="1" x14ac:dyDescent="0.2"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R278" s="81"/>
      <c r="S278" s="81"/>
      <c r="T278" s="81"/>
    </row>
    <row r="279" spans="3:20" ht="15.75" customHeight="1" x14ac:dyDescent="0.2"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R279" s="81"/>
      <c r="S279" s="81"/>
      <c r="T279" s="81"/>
    </row>
    <row r="280" spans="3:20" ht="15.75" customHeight="1" x14ac:dyDescent="0.2"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R280" s="81"/>
      <c r="S280" s="81"/>
      <c r="T280" s="81"/>
    </row>
    <row r="281" spans="3:20" ht="15.75" customHeight="1" x14ac:dyDescent="0.2"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R281" s="81"/>
      <c r="S281" s="81"/>
      <c r="T281" s="81"/>
    </row>
    <row r="282" spans="3:20" ht="15.75" customHeight="1" x14ac:dyDescent="0.2"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R282" s="81"/>
      <c r="S282" s="81"/>
      <c r="T282" s="81"/>
    </row>
    <row r="283" spans="3:20" ht="15.75" customHeight="1" x14ac:dyDescent="0.2"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R283" s="81"/>
      <c r="S283" s="81"/>
      <c r="T283" s="81"/>
    </row>
    <row r="284" spans="3:20" ht="15.75" customHeight="1" x14ac:dyDescent="0.2"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R284" s="81"/>
      <c r="S284" s="81"/>
      <c r="T284" s="81"/>
    </row>
    <row r="285" spans="3:20" ht="15.75" customHeight="1" x14ac:dyDescent="0.2"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R285" s="81"/>
      <c r="S285" s="81"/>
      <c r="T285" s="81"/>
    </row>
    <row r="286" spans="3:20" ht="15.75" customHeight="1" x14ac:dyDescent="0.2"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R286" s="81"/>
      <c r="S286" s="81"/>
      <c r="T286" s="81"/>
    </row>
    <row r="287" spans="3:20" ht="15.75" customHeight="1" x14ac:dyDescent="0.2"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R287" s="81"/>
      <c r="S287" s="81"/>
      <c r="T287" s="81"/>
    </row>
    <row r="288" spans="3:20" ht="15.75" customHeight="1" x14ac:dyDescent="0.2"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R288" s="81"/>
      <c r="S288" s="81"/>
      <c r="T288" s="81"/>
    </row>
    <row r="289" spans="3:20" ht="15.75" customHeight="1" x14ac:dyDescent="0.2"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R289" s="81"/>
      <c r="S289" s="81"/>
      <c r="T289" s="81"/>
    </row>
    <row r="290" spans="3:20" ht="15.75" customHeight="1" x14ac:dyDescent="0.2"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R290" s="81"/>
      <c r="S290" s="81"/>
      <c r="T290" s="81"/>
    </row>
    <row r="291" spans="3:20" ht="15.75" customHeight="1" x14ac:dyDescent="0.2"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R291" s="81"/>
      <c r="S291" s="81"/>
      <c r="T291" s="81"/>
    </row>
    <row r="292" spans="3:20" ht="15.75" customHeight="1" x14ac:dyDescent="0.2"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R292" s="81"/>
      <c r="S292" s="81"/>
      <c r="T292" s="81"/>
    </row>
    <row r="293" spans="3:20" ht="15.75" customHeight="1" x14ac:dyDescent="0.2"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R293" s="81"/>
      <c r="S293" s="81"/>
      <c r="T293" s="81"/>
    </row>
    <row r="294" spans="3:20" ht="15.75" customHeight="1" x14ac:dyDescent="0.2"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R294" s="81"/>
      <c r="S294" s="81"/>
      <c r="T294" s="81"/>
    </row>
    <row r="295" spans="3:20" ht="15.75" customHeight="1" x14ac:dyDescent="0.2"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R295" s="81"/>
      <c r="S295" s="81"/>
      <c r="T295" s="81"/>
    </row>
    <row r="296" spans="3:20" ht="15.75" customHeight="1" x14ac:dyDescent="0.2"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R296" s="81"/>
      <c r="S296" s="81"/>
      <c r="T296" s="81"/>
    </row>
    <row r="297" spans="3:20" ht="15.75" customHeight="1" x14ac:dyDescent="0.2"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R297" s="81"/>
      <c r="S297" s="81"/>
      <c r="T297" s="81"/>
    </row>
    <row r="298" spans="3:20" ht="15.75" customHeight="1" x14ac:dyDescent="0.2"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R298" s="81"/>
      <c r="S298" s="81"/>
      <c r="T298" s="81"/>
    </row>
    <row r="299" spans="3:20" ht="15.75" customHeight="1" x14ac:dyDescent="0.2"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R299" s="81"/>
      <c r="S299" s="81"/>
      <c r="T299" s="81"/>
    </row>
    <row r="300" spans="3:20" ht="15.75" customHeight="1" x14ac:dyDescent="0.2"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R300" s="81"/>
      <c r="S300" s="81"/>
      <c r="T300" s="81"/>
    </row>
    <row r="301" spans="3:20" ht="15.75" customHeight="1" x14ac:dyDescent="0.2"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R301" s="81"/>
      <c r="S301" s="81"/>
      <c r="T301" s="81"/>
    </row>
    <row r="302" spans="3:20" ht="15.75" customHeight="1" x14ac:dyDescent="0.2"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R302" s="81"/>
      <c r="S302" s="81"/>
      <c r="T302" s="81"/>
    </row>
    <row r="303" spans="3:20" ht="15.75" customHeight="1" x14ac:dyDescent="0.2"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R303" s="81"/>
      <c r="S303" s="81"/>
      <c r="T303" s="81"/>
    </row>
    <row r="304" spans="3:20" ht="15.75" customHeight="1" x14ac:dyDescent="0.2"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R304" s="81"/>
      <c r="S304" s="81"/>
      <c r="T304" s="81"/>
    </row>
    <row r="305" spans="3:20" ht="15.75" customHeight="1" x14ac:dyDescent="0.2"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R305" s="81"/>
      <c r="S305" s="81"/>
      <c r="T305" s="81"/>
    </row>
    <row r="306" spans="3:20" ht="15.75" customHeight="1" x14ac:dyDescent="0.2"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R306" s="81"/>
      <c r="S306" s="81"/>
      <c r="T306" s="81"/>
    </row>
    <row r="307" spans="3:20" ht="15.75" customHeight="1" x14ac:dyDescent="0.2"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R307" s="81"/>
      <c r="S307" s="81"/>
      <c r="T307" s="81"/>
    </row>
    <row r="308" spans="3:20" ht="15.75" customHeight="1" x14ac:dyDescent="0.2"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R308" s="81"/>
      <c r="S308" s="81"/>
      <c r="T308" s="81"/>
    </row>
    <row r="309" spans="3:20" ht="15.75" customHeight="1" x14ac:dyDescent="0.2"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R309" s="81"/>
      <c r="S309" s="81"/>
      <c r="T309" s="81"/>
    </row>
    <row r="310" spans="3:20" ht="15.75" customHeight="1" x14ac:dyDescent="0.2"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R310" s="81"/>
      <c r="S310" s="81"/>
      <c r="T310" s="81"/>
    </row>
    <row r="311" spans="3:20" ht="15.75" customHeight="1" x14ac:dyDescent="0.2"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R311" s="81"/>
      <c r="S311" s="81"/>
      <c r="T311" s="81"/>
    </row>
    <row r="312" spans="3:20" ht="15.75" customHeight="1" x14ac:dyDescent="0.2"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R312" s="81"/>
      <c r="S312" s="81"/>
      <c r="T312" s="81"/>
    </row>
    <row r="313" spans="3:20" ht="15.75" customHeight="1" x14ac:dyDescent="0.2"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R313" s="81"/>
      <c r="S313" s="81"/>
      <c r="T313" s="81"/>
    </row>
    <row r="314" spans="3:20" ht="15.75" customHeight="1" x14ac:dyDescent="0.2"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R314" s="81"/>
      <c r="S314" s="81"/>
      <c r="T314" s="81"/>
    </row>
    <row r="315" spans="3:20" ht="15.75" customHeight="1" x14ac:dyDescent="0.2"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R315" s="81"/>
      <c r="S315" s="81"/>
      <c r="T315" s="81"/>
    </row>
    <row r="316" spans="3:20" ht="15.75" customHeight="1" x14ac:dyDescent="0.2"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R316" s="81"/>
      <c r="S316" s="81"/>
      <c r="T316" s="81"/>
    </row>
    <row r="317" spans="3:20" ht="15.75" customHeight="1" x14ac:dyDescent="0.2"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R317" s="81"/>
      <c r="S317" s="81"/>
      <c r="T317" s="81"/>
    </row>
    <row r="318" spans="3:20" ht="15.75" customHeight="1" x14ac:dyDescent="0.2"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R318" s="81"/>
      <c r="S318" s="81"/>
      <c r="T318" s="81"/>
    </row>
    <row r="319" spans="3:20" ht="15.75" customHeight="1" x14ac:dyDescent="0.2"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R319" s="81"/>
      <c r="S319" s="81"/>
      <c r="T319" s="81"/>
    </row>
    <row r="320" spans="3:20" ht="15.75" customHeight="1" x14ac:dyDescent="0.2"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R320" s="81"/>
      <c r="S320" s="81"/>
      <c r="T320" s="81"/>
    </row>
    <row r="321" spans="3:20" ht="15.75" customHeight="1" x14ac:dyDescent="0.2"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R321" s="81"/>
      <c r="S321" s="81"/>
      <c r="T321" s="81"/>
    </row>
    <row r="322" spans="3:20" ht="15.75" customHeight="1" x14ac:dyDescent="0.2"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R322" s="81"/>
      <c r="S322" s="81"/>
      <c r="T322" s="81"/>
    </row>
    <row r="323" spans="3:20" ht="15.75" customHeight="1" x14ac:dyDescent="0.2"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R323" s="81"/>
      <c r="S323" s="81"/>
      <c r="T323" s="81"/>
    </row>
    <row r="324" spans="3:20" ht="15.75" customHeight="1" x14ac:dyDescent="0.2"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R324" s="81"/>
      <c r="S324" s="81"/>
      <c r="T324" s="81"/>
    </row>
    <row r="325" spans="3:20" ht="15.75" customHeight="1" x14ac:dyDescent="0.2"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R325" s="81"/>
      <c r="S325" s="81"/>
      <c r="T325" s="81"/>
    </row>
    <row r="326" spans="3:20" ht="15.75" customHeight="1" x14ac:dyDescent="0.2"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R326" s="81"/>
      <c r="S326" s="81"/>
      <c r="T326" s="81"/>
    </row>
    <row r="327" spans="3:20" ht="15.75" customHeight="1" x14ac:dyDescent="0.2"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R327" s="81"/>
      <c r="S327" s="81"/>
      <c r="T327" s="81"/>
    </row>
    <row r="328" spans="3:20" ht="15.75" customHeight="1" x14ac:dyDescent="0.2"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R328" s="81"/>
      <c r="S328" s="81"/>
      <c r="T328" s="81"/>
    </row>
    <row r="329" spans="3:20" ht="15.75" customHeight="1" x14ac:dyDescent="0.2"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R329" s="81"/>
      <c r="S329" s="81"/>
      <c r="T329" s="81"/>
    </row>
    <row r="330" spans="3:20" ht="15.75" customHeight="1" x14ac:dyDescent="0.2"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R330" s="81"/>
      <c r="S330" s="81"/>
      <c r="T330" s="81"/>
    </row>
    <row r="331" spans="3:20" ht="15.75" customHeight="1" x14ac:dyDescent="0.2"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R331" s="81"/>
      <c r="S331" s="81"/>
      <c r="T331" s="81"/>
    </row>
    <row r="332" spans="3:20" ht="15.75" customHeight="1" x14ac:dyDescent="0.2"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R332" s="81"/>
      <c r="S332" s="81"/>
      <c r="T332" s="81"/>
    </row>
    <row r="333" spans="3:20" ht="15.75" customHeight="1" x14ac:dyDescent="0.2"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R333" s="81"/>
      <c r="S333" s="81"/>
      <c r="T333" s="81"/>
    </row>
    <row r="334" spans="3:20" ht="15.75" customHeight="1" x14ac:dyDescent="0.2"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R334" s="81"/>
      <c r="S334" s="81"/>
      <c r="T334" s="81"/>
    </row>
    <row r="335" spans="3:20" ht="15.75" customHeight="1" x14ac:dyDescent="0.2"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R335" s="81"/>
      <c r="S335" s="81"/>
      <c r="T335" s="81"/>
    </row>
    <row r="336" spans="3:20" ht="15.75" customHeight="1" x14ac:dyDescent="0.2"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R336" s="81"/>
      <c r="S336" s="81"/>
      <c r="T336" s="81"/>
    </row>
    <row r="337" spans="3:20" ht="15.75" customHeight="1" x14ac:dyDescent="0.2"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R337" s="81"/>
      <c r="S337" s="81"/>
      <c r="T337" s="81"/>
    </row>
    <row r="338" spans="3:20" ht="15.75" customHeight="1" x14ac:dyDescent="0.2"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R338" s="81"/>
      <c r="S338" s="81"/>
      <c r="T338" s="81"/>
    </row>
    <row r="339" spans="3:20" ht="15.75" customHeight="1" x14ac:dyDescent="0.2"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R339" s="81"/>
      <c r="S339" s="81"/>
      <c r="T339" s="81"/>
    </row>
    <row r="340" spans="3:20" ht="15.75" customHeight="1" x14ac:dyDescent="0.2"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R340" s="81"/>
      <c r="S340" s="81"/>
      <c r="T340" s="81"/>
    </row>
    <row r="341" spans="3:20" ht="15.75" customHeight="1" x14ac:dyDescent="0.2"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R341" s="81"/>
      <c r="S341" s="81"/>
      <c r="T341" s="81"/>
    </row>
    <row r="342" spans="3:20" ht="15.75" customHeight="1" x14ac:dyDescent="0.2"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R342" s="81"/>
      <c r="S342" s="81"/>
      <c r="T342" s="81"/>
    </row>
    <row r="343" spans="3:20" ht="15.75" customHeight="1" x14ac:dyDescent="0.2"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R343" s="81"/>
      <c r="S343" s="81"/>
      <c r="T343" s="81"/>
    </row>
    <row r="344" spans="3:20" ht="15.75" customHeight="1" x14ac:dyDescent="0.2"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R344" s="81"/>
      <c r="S344" s="81"/>
      <c r="T344" s="81"/>
    </row>
    <row r="345" spans="3:20" ht="15.75" customHeight="1" x14ac:dyDescent="0.2"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R345" s="81"/>
      <c r="S345" s="81"/>
      <c r="T345" s="81"/>
    </row>
    <row r="346" spans="3:20" ht="15.75" customHeight="1" x14ac:dyDescent="0.2"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R346" s="81"/>
      <c r="S346" s="81"/>
      <c r="T346" s="81"/>
    </row>
    <row r="347" spans="3:20" ht="15.75" customHeight="1" x14ac:dyDescent="0.2"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R347" s="81"/>
      <c r="S347" s="81"/>
      <c r="T347" s="81"/>
    </row>
    <row r="348" spans="3:20" ht="15.75" customHeight="1" x14ac:dyDescent="0.2"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R348" s="81"/>
      <c r="S348" s="81"/>
      <c r="T348" s="81"/>
    </row>
    <row r="349" spans="3:20" ht="15.75" customHeight="1" x14ac:dyDescent="0.2"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R349" s="81"/>
      <c r="S349" s="81"/>
      <c r="T349" s="81"/>
    </row>
    <row r="350" spans="3:20" ht="15.75" customHeight="1" x14ac:dyDescent="0.2"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R350" s="81"/>
      <c r="S350" s="81"/>
      <c r="T350" s="81"/>
    </row>
    <row r="351" spans="3:20" ht="15.75" customHeight="1" x14ac:dyDescent="0.2"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R351" s="81"/>
      <c r="S351" s="81"/>
      <c r="T351" s="81"/>
    </row>
    <row r="352" spans="3:20" ht="15.75" customHeight="1" x14ac:dyDescent="0.2"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R352" s="81"/>
      <c r="S352" s="81"/>
      <c r="T352" s="81"/>
    </row>
    <row r="353" spans="3:20" ht="15.75" customHeight="1" x14ac:dyDescent="0.2"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R353" s="81"/>
      <c r="S353" s="81"/>
      <c r="T353" s="81"/>
    </row>
    <row r="354" spans="3:20" ht="15.75" customHeight="1" x14ac:dyDescent="0.2"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R354" s="81"/>
      <c r="S354" s="81"/>
      <c r="T354" s="81"/>
    </row>
    <row r="355" spans="3:20" ht="15.75" customHeight="1" x14ac:dyDescent="0.2"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R355" s="81"/>
      <c r="S355" s="81"/>
      <c r="T355" s="81"/>
    </row>
    <row r="356" spans="3:20" ht="15.75" customHeight="1" x14ac:dyDescent="0.2"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R356" s="81"/>
      <c r="S356" s="81"/>
      <c r="T356" s="81"/>
    </row>
    <row r="357" spans="3:20" ht="15.75" customHeight="1" x14ac:dyDescent="0.2"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R357" s="81"/>
      <c r="S357" s="81"/>
      <c r="T357" s="81"/>
    </row>
    <row r="358" spans="3:20" ht="15.75" customHeight="1" x14ac:dyDescent="0.2"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R358" s="81"/>
      <c r="S358" s="81"/>
      <c r="T358" s="81"/>
    </row>
    <row r="359" spans="3:20" ht="15.75" customHeight="1" x14ac:dyDescent="0.2"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R359" s="81"/>
      <c r="S359" s="81"/>
      <c r="T359" s="81"/>
    </row>
    <row r="360" spans="3:20" ht="15.75" customHeight="1" x14ac:dyDescent="0.2"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R360" s="81"/>
      <c r="S360" s="81"/>
      <c r="T360" s="81"/>
    </row>
    <row r="361" spans="3:20" ht="15.75" customHeight="1" x14ac:dyDescent="0.2"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R361" s="81"/>
      <c r="S361" s="81"/>
      <c r="T361" s="81"/>
    </row>
    <row r="362" spans="3:20" ht="15.75" customHeight="1" x14ac:dyDescent="0.2"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R362" s="81"/>
      <c r="S362" s="81"/>
      <c r="T362" s="81"/>
    </row>
    <row r="363" spans="3:20" ht="15.75" customHeight="1" x14ac:dyDescent="0.2"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R363" s="81"/>
      <c r="S363" s="81"/>
      <c r="T363" s="81"/>
    </row>
    <row r="364" spans="3:20" ht="15.75" customHeight="1" x14ac:dyDescent="0.2"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R364" s="81"/>
      <c r="S364" s="81"/>
      <c r="T364" s="81"/>
    </row>
    <row r="365" spans="3:20" ht="15.75" customHeight="1" x14ac:dyDescent="0.2"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R365" s="81"/>
      <c r="S365" s="81"/>
      <c r="T365" s="81"/>
    </row>
    <row r="366" spans="3:20" ht="15.75" customHeight="1" x14ac:dyDescent="0.2"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R366" s="81"/>
      <c r="S366" s="81"/>
      <c r="T366" s="81"/>
    </row>
    <row r="367" spans="3:20" ht="15.75" customHeight="1" x14ac:dyDescent="0.2"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R367" s="81"/>
      <c r="S367" s="81"/>
      <c r="T367" s="81"/>
    </row>
    <row r="368" spans="3:20" ht="15.75" customHeight="1" x14ac:dyDescent="0.2"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R368" s="81"/>
      <c r="S368" s="81"/>
      <c r="T368" s="81"/>
    </row>
    <row r="369" spans="3:20" ht="15.75" customHeight="1" x14ac:dyDescent="0.2"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R369" s="81"/>
      <c r="S369" s="81"/>
      <c r="T369" s="81"/>
    </row>
    <row r="370" spans="3:20" ht="15.75" customHeight="1" x14ac:dyDescent="0.2"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R370" s="81"/>
      <c r="S370" s="81"/>
      <c r="T370" s="81"/>
    </row>
    <row r="371" spans="3:20" ht="15.75" customHeight="1" x14ac:dyDescent="0.2"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R371" s="81"/>
      <c r="S371" s="81"/>
      <c r="T371" s="81"/>
    </row>
    <row r="372" spans="3:20" ht="15.75" customHeight="1" x14ac:dyDescent="0.2"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R372" s="81"/>
      <c r="S372" s="81"/>
      <c r="T372" s="81"/>
    </row>
    <row r="373" spans="3:20" ht="15.75" customHeight="1" x14ac:dyDescent="0.2"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R373" s="81"/>
      <c r="S373" s="81"/>
      <c r="T373" s="81"/>
    </row>
    <row r="374" spans="3:20" ht="15.75" customHeight="1" x14ac:dyDescent="0.2"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R374" s="81"/>
      <c r="S374" s="81"/>
      <c r="T374" s="81"/>
    </row>
    <row r="375" spans="3:20" ht="15.75" customHeight="1" x14ac:dyDescent="0.2"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R375" s="81"/>
      <c r="S375" s="81"/>
      <c r="T375" s="81"/>
    </row>
    <row r="376" spans="3:20" ht="15.75" customHeight="1" x14ac:dyDescent="0.2"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R376" s="81"/>
      <c r="S376" s="81"/>
      <c r="T376" s="81"/>
    </row>
    <row r="377" spans="3:20" ht="15.75" customHeight="1" x14ac:dyDescent="0.2"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R377" s="81"/>
      <c r="S377" s="81"/>
      <c r="T377" s="81"/>
    </row>
    <row r="378" spans="3:20" ht="15.75" customHeight="1" x14ac:dyDescent="0.2"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R378" s="81"/>
      <c r="S378" s="81"/>
      <c r="T378" s="81"/>
    </row>
    <row r="379" spans="3:20" ht="15.75" customHeight="1" x14ac:dyDescent="0.2"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R379" s="81"/>
      <c r="S379" s="81"/>
      <c r="T379" s="81"/>
    </row>
    <row r="380" spans="3:20" ht="15.75" customHeight="1" x14ac:dyDescent="0.2"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R380" s="81"/>
      <c r="S380" s="81"/>
      <c r="T380" s="81"/>
    </row>
    <row r="381" spans="3:20" ht="15.75" customHeight="1" x14ac:dyDescent="0.2"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R381" s="81"/>
      <c r="S381" s="81"/>
      <c r="T381" s="81"/>
    </row>
    <row r="382" spans="3:20" ht="15.75" customHeight="1" x14ac:dyDescent="0.2"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R382" s="81"/>
      <c r="S382" s="81"/>
      <c r="T382" s="81"/>
    </row>
    <row r="383" spans="3:20" ht="15.75" customHeight="1" x14ac:dyDescent="0.2"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R383" s="81"/>
      <c r="S383" s="81"/>
      <c r="T383" s="81"/>
    </row>
    <row r="384" spans="3:20" ht="15.75" customHeight="1" x14ac:dyDescent="0.2"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R384" s="81"/>
      <c r="S384" s="81"/>
      <c r="T384" s="81"/>
    </row>
    <row r="385" spans="3:20" ht="15.75" customHeight="1" x14ac:dyDescent="0.2"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R385" s="81"/>
      <c r="S385" s="81"/>
      <c r="T385" s="81"/>
    </row>
    <row r="386" spans="3:20" ht="15.75" customHeight="1" x14ac:dyDescent="0.2"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R386" s="81"/>
      <c r="S386" s="81"/>
      <c r="T386" s="81"/>
    </row>
    <row r="387" spans="3:20" ht="15.75" customHeight="1" x14ac:dyDescent="0.2"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R387" s="81"/>
      <c r="S387" s="81"/>
      <c r="T387" s="81"/>
    </row>
    <row r="388" spans="3:20" ht="15.75" customHeight="1" x14ac:dyDescent="0.2"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R388" s="81"/>
      <c r="S388" s="81"/>
      <c r="T388" s="81"/>
    </row>
    <row r="389" spans="3:20" ht="15.75" customHeight="1" x14ac:dyDescent="0.2"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R389" s="81"/>
      <c r="S389" s="81"/>
      <c r="T389" s="81"/>
    </row>
    <row r="390" spans="3:20" ht="15.75" customHeight="1" x14ac:dyDescent="0.2"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R390" s="81"/>
      <c r="S390" s="81"/>
      <c r="T390" s="81"/>
    </row>
    <row r="391" spans="3:20" ht="15.75" customHeight="1" x14ac:dyDescent="0.2"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R391" s="81"/>
      <c r="S391" s="81"/>
      <c r="T391" s="81"/>
    </row>
    <row r="392" spans="3:20" ht="15.75" customHeight="1" x14ac:dyDescent="0.2"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R392" s="81"/>
      <c r="S392" s="81"/>
      <c r="T392" s="81"/>
    </row>
    <row r="393" spans="3:20" ht="15.75" customHeight="1" x14ac:dyDescent="0.2"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R393" s="81"/>
      <c r="S393" s="81"/>
      <c r="T393" s="81"/>
    </row>
    <row r="394" spans="3:20" ht="15.75" customHeight="1" x14ac:dyDescent="0.2"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R394" s="81"/>
      <c r="S394" s="81"/>
      <c r="T394" s="81"/>
    </row>
    <row r="395" spans="3:20" ht="15.75" customHeight="1" x14ac:dyDescent="0.2"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R395" s="81"/>
      <c r="S395" s="81"/>
      <c r="T395" s="81"/>
    </row>
    <row r="396" spans="3:20" ht="15.75" customHeight="1" x14ac:dyDescent="0.2"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R396" s="81"/>
      <c r="S396" s="81"/>
      <c r="T396" s="81"/>
    </row>
    <row r="397" spans="3:20" ht="15.75" customHeight="1" x14ac:dyDescent="0.2"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R397" s="81"/>
      <c r="S397" s="81"/>
      <c r="T397" s="81"/>
    </row>
    <row r="398" spans="3:20" ht="15.75" customHeight="1" x14ac:dyDescent="0.2"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R398" s="81"/>
      <c r="S398" s="81"/>
      <c r="T398" s="81"/>
    </row>
    <row r="399" spans="3:20" ht="15.75" customHeight="1" x14ac:dyDescent="0.2"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R399" s="81"/>
      <c r="S399" s="81"/>
      <c r="T399" s="81"/>
    </row>
    <row r="400" spans="3:20" ht="15.75" customHeight="1" x14ac:dyDescent="0.2"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R400" s="81"/>
      <c r="S400" s="81"/>
      <c r="T400" s="81"/>
    </row>
    <row r="401" spans="3:20" ht="15.75" customHeight="1" x14ac:dyDescent="0.2"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R401" s="81"/>
      <c r="S401" s="81"/>
      <c r="T401" s="81"/>
    </row>
    <row r="402" spans="3:20" ht="15.75" customHeight="1" x14ac:dyDescent="0.2"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R402" s="81"/>
      <c r="S402" s="81"/>
      <c r="T402" s="81"/>
    </row>
    <row r="403" spans="3:20" ht="15.75" customHeight="1" x14ac:dyDescent="0.2"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R403" s="81"/>
      <c r="S403" s="81"/>
      <c r="T403" s="81"/>
    </row>
    <row r="404" spans="3:20" ht="15.75" customHeight="1" x14ac:dyDescent="0.2"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R404" s="81"/>
      <c r="S404" s="81"/>
      <c r="T404" s="81"/>
    </row>
    <row r="405" spans="3:20" ht="15.75" customHeight="1" x14ac:dyDescent="0.2"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R405" s="81"/>
      <c r="S405" s="81"/>
      <c r="T405" s="81"/>
    </row>
    <row r="406" spans="3:20" ht="15.75" customHeight="1" x14ac:dyDescent="0.2"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R406" s="81"/>
      <c r="S406" s="81"/>
      <c r="T406" s="81"/>
    </row>
    <row r="407" spans="3:20" ht="15.75" customHeight="1" x14ac:dyDescent="0.2"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R407" s="81"/>
      <c r="S407" s="81"/>
      <c r="T407" s="81"/>
    </row>
    <row r="408" spans="3:20" ht="15.75" customHeight="1" x14ac:dyDescent="0.2"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R408" s="81"/>
      <c r="S408" s="81"/>
      <c r="T408" s="81"/>
    </row>
    <row r="409" spans="3:20" ht="15.75" customHeight="1" x14ac:dyDescent="0.2"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R409" s="81"/>
      <c r="S409" s="81"/>
      <c r="T409" s="81"/>
    </row>
    <row r="410" spans="3:20" ht="15.75" customHeight="1" x14ac:dyDescent="0.2"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R410" s="81"/>
      <c r="S410" s="81"/>
      <c r="T410" s="81"/>
    </row>
    <row r="411" spans="3:20" ht="15.75" customHeight="1" x14ac:dyDescent="0.2"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R411" s="81"/>
      <c r="S411" s="81"/>
      <c r="T411" s="81"/>
    </row>
    <row r="412" spans="3:20" ht="15.75" customHeight="1" x14ac:dyDescent="0.2"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R412" s="81"/>
      <c r="S412" s="81"/>
      <c r="T412" s="81"/>
    </row>
    <row r="413" spans="3:20" ht="15.75" customHeight="1" x14ac:dyDescent="0.2"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R413" s="81"/>
      <c r="S413" s="81"/>
      <c r="T413" s="81"/>
    </row>
    <row r="414" spans="3:20" ht="15.75" customHeight="1" x14ac:dyDescent="0.2"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R414" s="81"/>
      <c r="S414" s="81"/>
      <c r="T414" s="81"/>
    </row>
    <row r="415" spans="3:20" ht="15.75" customHeight="1" x14ac:dyDescent="0.2"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R415" s="81"/>
      <c r="S415" s="81"/>
      <c r="T415" s="81"/>
    </row>
    <row r="416" spans="3:20" ht="15.75" customHeight="1" x14ac:dyDescent="0.2"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R416" s="81"/>
      <c r="S416" s="81"/>
      <c r="T416" s="81"/>
    </row>
    <row r="417" spans="3:20" ht="15.75" customHeight="1" x14ac:dyDescent="0.2"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R417" s="81"/>
      <c r="S417" s="81"/>
      <c r="T417" s="81"/>
    </row>
    <row r="418" spans="3:20" ht="15.75" customHeight="1" x14ac:dyDescent="0.2"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R418" s="81"/>
      <c r="S418" s="81"/>
      <c r="T418" s="81"/>
    </row>
    <row r="419" spans="3:20" ht="15.75" customHeight="1" x14ac:dyDescent="0.2"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R419" s="81"/>
      <c r="S419" s="81"/>
      <c r="T419" s="81"/>
    </row>
    <row r="420" spans="3:20" ht="15.75" customHeight="1" x14ac:dyDescent="0.2"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R420" s="81"/>
      <c r="S420" s="81"/>
      <c r="T420" s="81"/>
    </row>
    <row r="421" spans="3:20" ht="15.75" customHeight="1" x14ac:dyDescent="0.2"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R421" s="81"/>
      <c r="S421" s="81"/>
      <c r="T421" s="81"/>
    </row>
    <row r="422" spans="3:20" ht="15.75" customHeight="1" x14ac:dyDescent="0.2"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R422" s="81"/>
      <c r="S422" s="81"/>
      <c r="T422" s="81"/>
    </row>
    <row r="423" spans="3:20" ht="15.75" customHeight="1" x14ac:dyDescent="0.2"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R423" s="81"/>
      <c r="S423" s="81"/>
      <c r="T423" s="81"/>
    </row>
    <row r="424" spans="3:20" ht="15.75" customHeight="1" x14ac:dyDescent="0.2"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R424" s="81"/>
      <c r="S424" s="81"/>
      <c r="T424" s="81"/>
    </row>
    <row r="425" spans="3:20" ht="15.75" customHeight="1" x14ac:dyDescent="0.2"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R425" s="81"/>
      <c r="S425" s="81"/>
      <c r="T425" s="81"/>
    </row>
    <row r="426" spans="3:20" ht="15.75" customHeight="1" x14ac:dyDescent="0.2"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R426" s="81"/>
      <c r="S426" s="81"/>
      <c r="T426" s="81"/>
    </row>
    <row r="427" spans="3:20" ht="15.75" customHeight="1" x14ac:dyDescent="0.2"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R427" s="81"/>
      <c r="S427" s="81"/>
      <c r="T427" s="81"/>
    </row>
    <row r="428" spans="3:20" ht="15.75" customHeight="1" x14ac:dyDescent="0.2"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R428" s="81"/>
      <c r="S428" s="81"/>
      <c r="T428" s="81"/>
    </row>
    <row r="429" spans="3:20" ht="15.75" customHeight="1" x14ac:dyDescent="0.2"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R429" s="81"/>
      <c r="S429" s="81"/>
      <c r="T429" s="81"/>
    </row>
    <row r="430" spans="3:20" ht="15.75" customHeight="1" x14ac:dyDescent="0.2"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R430" s="81"/>
      <c r="S430" s="81"/>
      <c r="T430" s="81"/>
    </row>
    <row r="431" spans="3:20" ht="15.75" customHeight="1" x14ac:dyDescent="0.2"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R431" s="81"/>
      <c r="S431" s="81"/>
      <c r="T431" s="81"/>
    </row>
    <row r="432" spans="3:20" ht="15.75" customHeight="1" x14ac:dyDescent="0.2"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R432" s="81"/>
      <c r="S432" s="81"/>
      <c r="T432" s="81"/>
    </row>
    <row r="433" spans="3:20" ht="15.75" customHeight="1" x14ac:dyDescent="0.2"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R433" s="81"/>
      <c r="S433" s="81"/>
      <c r="T433" s="81"/>
    </row>
    <row r="434" spans="3:20" ht="15.75" customHeight="1" x14ac:dyDescent="0.2"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R434" s="81"/>
      <c r="S434" s="81"/>
      <c r="T434" s="81"/>
    </row>
    <row r="435" spans="3:20" ht="15.75" customHeight="1" x14ac:dyDescent="0.2"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R435" s="81"/>
      <c r="S435" s="81"/>
      <c r="T435" s="81"/>
    </row>
    <row r="436" spans="3:20" ht="15.75" customHeight="1" x14ac:dyDescent="0.2"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R436" s="81"/>
      <c r="S436" s="81"/>
      <c r="T436" s="81"/>
    </row>
    <row r="437" spans="3:20" ht="15.75" customHeight="1" x14ac:dyDescent="0.2"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R437" s="81"/>
      <c r="S437" s="81"/>
      <c r="T437" s="81"/>
    </row>
    <row r="438" spans="3:20" ht="15.75" customHeight="1" x14ac:dyDescent="0.2"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R438" s="81"/>
      <c r="S438" s="81"/>
      <c r="T438" s="81"/>
    </row>
    <row r="439" spans="3:20" ht="15.75" customHeight="1" x14ac:dyDescent="0.2"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R439" s="81"/>
      <c r="S439" s="81"/>
      <c r="T439" s="81"/>
    </row>
    <row r="440" spans="3:20" ht="15.75" customHeight="1" x14ac:dyDescent="0.2"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R440" s="81"/>
      <c r="S440" s="81"/>
      <c r="T440" s="81"/>
    </row>
    <row r="441" spans="3:20" ht="15.75" customHeight="1" x14ac:dyDescent="0.2"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R441" s="81"/>
      <c r="S441" s="81"/>
      <c r="T441" s="81"/>
    </row>
    <row r="442" spans="3:20" ht="15.75" customHeight="1" x14ac:dyDescent="0.2"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R442" s="81"/>
      <c r="S442" s="81"/>
      <c r="T442" s="81"/>
    </row>
    <row r="443" spans="3:20" ht="15.75" customHeight="1" x14ac:dyDescent="0.2"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R443" s="81"/>
      <c r="S443" s="81"/>
      <c r="T443" s="81"/>
    </row>
    <row r="444" spans="3:20" ht="15.75" customHeight="1" x14ac:dyDescent="0.2"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R444" s="81"/>
      <c r="S444" s="81"/>
      <c r="T444" s="81"/>
    </row>
    <row r="445" spans="3:20" ht="15.75" customHeight="1" x14ac:dyDescent="0.2"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R445" s="81"/>
      <c r="S445" s="81"/>
      <c r="T445" s="81"/>
    </row>
    <row r="446" spans="3:20" ht="15.75" customHeight="1" x14ac:dyDescent="0.2"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R446" s="81"/>
      <c r="S446" s="81"/>
      <c r="T446" s="81"/>
    </row>
    <row r="447" spans="3:20" ht="15.75" customHeight="1" x14ac:dyDescent="0.2"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R447" s="81"/>
      <c r="S447" s="81"/>
      <c r="T447" s="81"/>
    </row>
    <row r="448" spans="3:20" ht="15.75" customHeight="1" x14ac:dyDescent="0.2"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R448" s="81"/>
      <c r="S448" s="81"/>
      <c r="T448" s="81"/>
    </row>
    <row r="449" spans="3:20" ht="15.75" customHeight="1" x14ac:dyDescent="0.2"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R449" s="81"/>
      <c r="S449" s="81"/>
      <c r="T449" s="81"/>
    </row>
    <row r="450" spans="3:20" ht="15.75" customHeight="1" x14ac:dyDescent="0.2"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R450" s="81"/>
      <c r="S450" s="81"/>
      <c r="T450" s="81"/>
    </row>
    <row r="451" spans="3:20" ht="15.75" customHeight="1" x14ac:dyDescent="0.2"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R451" s="81"/>
      <c r="S451" s="81"/>
      <c r="T451" s="81"/>
    </row>
    <row r="452" spans="3:20" ht="15.75" customHeight="1" x14ac:dyDescent="0.2"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R452" s="81"/>
      <c r="S452" s="81"/>
      <c r="T452" s="81"/>
    </row>
    <row r="453" spans="3:20" ht="15.75" customHeight="1" x14ac:dyDescent="0.2"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R453" s="81"/>
      <c r="S453" s="81"/>
      <c r="T453" s="81"/>
    </row>
    <row r="454" spans="3:20" ht="15.75" customHeight="1" x14ac:dyDescent="0.2"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R454" s="81"/>
      <c r="S454" s="81"/>
      <c r="T454" s="81"/>
    </row>
    <row r="455" spans="3:20" ht="15.75" customHeight="1" x14ac:dyDescent="0.2"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R455" s="81"/>
      <c r="S455" s="81"/>
      <c r="T455" s="81"/>
    </row>
    <row r="456" spans="3:20" ht="15.75" customHeight="1" x14ac:dyDescent="0.2"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R456" s="81"/>
      <c r="S456" s="81"/>
      <c r="T456" s="81"/>
    </row>
    <row r="457" spans="3:20" ht="15.75" customHeight="1" x14ac:dyDescent="0.2"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R457" s="81"/>
      <c r="S457" s="81"/>
      <c r="T457" s="81"/>
    </row>
    <row r="458" spans="3:20" ht="15.75" customHeight="1" x14ac:dyDescent="0.2"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R458" s="81"/>
      <c r="S458" s="81"/>
      <c r="T458" s="81"/>
    </row>
    <row r="459" spans="3:20" ht="15.75" customHeight="1" x14ac:dyDescent="0.2"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R459" s="81"/>
      <c r="S459" s="81"/>
      <c r="T459" s="81"/>
    </row>
    <row r="460" spans="3:20" ht="15.75" customHeight="1" x14ac:dyDescent="0.2"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R460" s="81"/>
      <c r="S460" s="81"/>
      <c r="T460" s="81"/>
    </row>
    <row r="461" spans="3:20" ht="15.75" customHeight="1" x14ac:dyDescent="0.2"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R461" s="81"/>
      <c r="S461" s="81"/>
      <c r="T461" s="81"/>
    </row>
    <row r="462" spans="3:20" ht="15.75" customHeight="1" x14ac:dyDescent="0.2"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R462" s="81"/>
      <c r="S462" s="81"/>
      <c r="T462" s="81"/>
    </row>
    <row r="463" spans="3:20" ht="15.75" customHeight="1" x14ac:dyDescent="0.2"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R463" s="81"/>
      <c r="S463" s="81"/>
      <c r="T463" s="81"/>
    </row>
    <row r="464" spans="3:20" ht="15.75" customHeight="1" x14ac:dyDescent="0.2"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R464" s="81"/>
      <c r="S464" s="81"/>
      <c r="T464" s="81"/>
    </row>
    <row r="465" spans="3:20" ht="15.75" customHeight="1" x14ac:dyDescent="0.2"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R465" s="81"/>
      <c r="S465" s="81"/>
      <c r="T465" s="81"/>
    </row>
    <row r="466" spans="3:20" ht="15.75" customHeight="1" x14ac:dyDescent="0.2"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R466" s="81"/>
      <c r="S466" s="81"/>
      <c r="T466" s="81"/>
    </row>
    <row r="467" spans="3:20" ht="15.75" customHeight="1" x14ac:dyDescent="0.2"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R467" s="81"/>
      <c r="S467" s="81"/>
      <c r="T467" s="81"/>
    </row>
    <row r="468" spans="3:20" ht="15.75" customHeight="1" x14ac:dyDescent="0.2"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R468" s="81"/>
      <c r="S468" s="81"/>
      <c r="T468" s="81"/>
    </row>
    <row r="469" spans="3:20" ht="15.75" customHeight="1" x14ac:dyDescent="0.2"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R469" s="81"/>
      <c r="S469" s="81"/>
      <c r="T469" s="81"/>
    </row>
    <row r="470" spans="3:20" ht="15.75" customHeight="1" x14ac:dyDescent="0.2"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R470" s="81"/>
      <c r="S470" s="81"/>
      <c r="T470" s="81"/>
    </row>
    <row r="471" spans="3:20" ht="15.75" customHeight="1" x14ac:dyDescent="0.2"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R471" s="81"/>
      <c r="S471" s="81"/>
      <c r="T471" s="81"/>
    </row>
    <row r="472" spans="3:20" ht="15.75" customHeight="1" x14ac:dyDescent="0.2"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R472" s="81"/>
      <c r="S472" s="81"/>
      <c r="T472" s="81"/>
    </row>
    <row r="473" spans="3:20" ht="15.75" customHeight="1" x14ac:dyDescent="0.2"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R473" s="81"/>
      <c r="S473" s="81"/>
      <c r="T473" s="81"/>
    </row>
    <row r="474" spans="3:20" ht="15.75" customHeight="1" x14ac:dyDescent="0.2"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R474" s="81"/>
      <c r="S474" s="81"/>
      <c r="T474" s="81"/>
    </row>
    <row r="475" spans="3:20" ht="15.75" customHeight="1" x14ac:dyDescent="0.2"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R475" s="81"/>
      <c r="S475" s="81"/>
      <c r="T475" s="81"/>
    </row>
    <row r="476" spans="3:20" ht="15.75" customHeight="1" x14ac:dyDescent="0.2"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R476" s="81"/>
      <c r="S476" s="81"/>
      <c r="T476" s="81"/>
    </row>
    <row r="477" spans="3:20" ht="15.75" customHeight="1" x14ac:dyDescent="0.2"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R477" s="81"/>
      <c r="S477" s="81"/>
      <c r="T477" s="81"/>
    </row>
    <row r="478" spans="3:20" ht="15.75" customHeight="1" x14ac:dyDescent="0.2"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R478" s="81"/>
      <c r="S478" s="81"/>
      <c r="T478" s="81"/>
    </row>
    <row r="479" spans="3:20" ht="15.75" customHeight="1" x14ac:dyDescent="0.2"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R479" s="81"/>
      <c r="S479" s="81"/>
      <c r="T479" s="81"/>
    </row>
    <row r="480" spans="3:20" ht="15.75" customHeight="1" x14ac:dyDescent="0.2"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R480" s="81"/>
      <c r="S480" s="81"/>
      <c r="T480" s="81"/>
    </row>
    <row r="481" spans="3:20" ht="15.75" customHeight="1" x14ac:dyDescent="0.2"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R481" s="81"/>
      <c r="S481" s="81"/>
      <c r="T481" s="81"/>
    </row>
    <row r="482" spans="3:20" ht="15.75" customHeight="1" x14ac:dyDescent="0.2"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R482" s="81"/>
      <c r="S482" s="81"/>
      <c r="T482" s="81"/>
    </row>
    <row r="483" spans="3:20" ht="15.75" customHeight="1" x14ac:dyDescent="0.2"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R483" s="81"/>
      <c r="S483" s="81"/>
      <c r="T483" s="81"/>
    </row>
    <row r="484" spans="3:20" ht="15.75" customHeight="1" x14ac:dyDescent="0.2"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R484" s="81"/>
      <c r="S484" s="81"/>
      <c r="T484" s="81"/>
    </row>
    <row r="485" spans="3:20" ht="15.75" customHeight="1" x14ac:dyDescent="0.2"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R485" s="81"/>
      <c r="S485" s="81"/>
      <c r="T485" s="81"/>
    </row>
    <row r="486" spans="3:20" ht="15.75" customHeight="1" x14ac:dyDescent="0.2"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R486" s="81"/>
      <c r="S486" s="81"/>
      <c r="T486" s="81"/>
    </row>
    <row r="487" spans="3:20" ht="15.75" customHeight="1" x14ac:dyDescent="0.2"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R487" s="81"/>
      <c r="S487" s="81"/>
      <c r="T487" s="81"/>
    </row>
    <row r="488" spans="3:20" ht="15.75" customHeight="1" x14ac:dyDescent="0.2"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R488" s="81"/>
      <c r="S488" s="81"/>
      <c r="T488" s="81"/>
    </row>
    <row r="489" spans="3:20" ht="15.75" customHeight="1" x14ac:dyDescent="0.2"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R489" s="81"/>
      <c r="S489" s="81"/>
      <c r="T489" s="81"/>
    </row>
    <row r="490" spans="3:20" ht="15.75" customHeight="1" x14ac:dyDescent="0.2"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R490" s="81"/>
      <c r="S490" s="81"/>
      <c r="T490" s="81"/>
    </row>
    <row r="491" spans="3:20" ht="15.75" customHeight="1" x14ac:dyDescent="0.2"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R491" s="81"/>
      <c r="S491" s="81"/>
      <c r="T491" s="81"/>
    </row>
    <row r="492" spans="3:20" ht="15.75" customHeight="1" x14ac:dyDescent="0.2"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R492" s="81"/>
      <c r="S492" s="81"/>
      <c r="T492" s="81"/>
    </row>
    <row r="493" spans="3:20" ht="15.75" customHeight="1" x14ac:dyDescent="0.2"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R493" s="81"/>
      <c r="S493" s="81"/>
      <c r="T493" s="81"/>
    </row>
    <row r="494" spans="3:20" ht="15.75" customHeight="1" x14ac:dyDescent="0.2"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R494" s="81"/>
      <c r="S494" s="81"/>
      <c r="T494" s="81"/>
    </row>
    <row r="495" spans="3:20" ht="15.75" customHeight="1" x14ac:dyDescent="0.2"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R495" s="81"/>
      <c r="S495" s="81"/>
      <c r="T495" s="81"/>
    </row>
    <row r="496" spans="3:20" ht="15.75" customHeight="1" x14ac:dyDescent="0.2"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R496" s="81"/>
      <c r="S496" s="81"/>
      <c r="T496" s="81"/>
    </row>
    <row r="497" spans="3:20" ht="15.75" customHeight="1" x14ac:dyDescent="0.2"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R497" s="81"/>
      <c r="S497" s="81"/>
      <c r="T497" s="81"/>
    </row>
    <row r="498" spans="3:20" ht="15.75" customHeight="1" x14ac:dyDescent="0.2"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R498" s="81"/>
      <c r="S498" s="81"/>
      <c r="T498" s="81"/>
    </row>
    <row r="499" spans="3:20" ht="15.75" customHeight="1" x14ac:dyDescent="0.2"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R499" s="81"/>
      <c r="S499" s="81"/>
      <c r="T499" s="81"/>
    </row>
    <row r="500" spans="3:20" ht="15.75" customHeight="1" x14ac:dyDescent="0.2"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R500" s="81"/>
      <c r="S500" s="81"/>
      <c r="T500" s="81"/>
    </row>
    <row r="501" spans="3:20" ht="15.75" customHeight="1" x14ac:dyDescent="0.2"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R501" s="81"/>
      <c r="S501" s="81"/>
      <c r="T501" s="81"/>
    </row>
    <row r="502" spans="3:20" ht="15.75" customHeight="1" x14ac:dyDescent="0.2"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R502" s="81"/>
      <c r="S502" s="81"/>
      <c r="T502" s="81"/>
    </row>
    <row r="503" spans="3:20" ht="15.75" customHeight="1" x14ac:dyDescent="0.2"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R503" s="81"/>
      <c r="S503" s="81"/>
      <c r="T503" s="81"/>
    </row>
    <row r="504" spans="3:20" ht="15.75" customHeight="1" x14ac:dyDescent="0.2"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R504" s="81"/>
      <c r="S504" s="81"/>
      <c r="T504" s="81"/>
    </row>
    <row r="505" spans="3:20" ht="15.75" customHeight="1" x14ac:dyDescent="0.2"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R505" s="81"/>
      <c r="S505" s="81"/>
      <c r="T505" s="81"/>
    </row>
    <row r="506" spans="3:20" ht="15.75" customHeight="1" x14ac:dyDescent="0.2"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R506" s="81"/>
      <c r="S506" s="81"/>
      <c r="T506" s="81"/>
    </row>
    <row r="507" spans="3:20" ht="15.75" customHeight="1" x14ac:dyDescent="0.2"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R507" s="81"/>
      <c r="S507" s="81"/>
      <c r="T507" s="81"/>
    </row>
    <row r="508" spans="3:20" ht="15.75" customHeight="1" x14ac:dyDescent="0.2"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R508" s="81"/>
      <c r="S508" s="81"/>
      <c r="T508" s="81"/>
    </row>
    <row r="509" spans="3:20" ht="15.75" customHeight="1" x14ac:dyDescent="0.2"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R509" s="81"/>
      <c r="S509" s="81"/>
      <c r="T509" s="81"/>
    </row>
    <row r="510" spans="3:20" ht="15.75" customHeight="1" x14ac:dyDescent="0.2"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R510" s="81"/>
      <c r="S510" s="81"/>
      <c r="T510" s="81"/>
    </row>
    <row r="511" spans="3:20" ht="15.75" customHeight="1" x14ac:dyDescent="0.2"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R511" s="81"/>
      <c r="S511" s="81"/>
      <c r="T511" s="81"/>
    </row>
    <row r="512" spans="3:20" ht="15.75" customHeight="1" x14ac:dyDescent="0.2"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R512" s="81"/>
      <c r="S512" s="81"/>
      <c r="T512" s="81"/>
    </row>
    <row r="513" spans="3:20" ht="15.75" customHeight="1" x14ac:dyDescent="0.2"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R513" s="81"/>
      <c r="S513" s="81"/>
      <c r="T513" s="81"/>
    </row>
    <row r="514" spans="3:20" ht="15.75" customHeight="1" x14ac:dyDescent="0.2"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R514" s="81"/>
      <c r="S514" s="81"/>
      <c r="T514" s="81"/>
    </row>
    <row r="515" spans="3:20" ht="15.75" customHeight="1" x14ac:dyDescent="0.2"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R515" s="81"/>
      <c r="S515" s="81"/>
      <c r="T515" s="81"/>
    </row>
    <row r="516" spans="3:20" ht="15.75" customHeight="1" x14ac:dyDescent="0.2"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R516" s="81"/>
      <c r="S516" s="81"/>
      <c r="T516" s="81"/>
    </row>
    <row r="517" spans="3:20" ht="15.75" customHeight="1" x14ac:dyDescent="0.2"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R517" s="81"/>
      <c r="S517" s="81"/>
      <c r="T517" s="81"/>
    </row>
    <row r="518" spans="3:20" ht="15.75" customHeight="1" x14ac:dyDescent="0.2"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R518" s="81"/>
      <c r="S518" s="81"/>
      <c r="T518" s="81"/>
    </row>
    <row r="519" spans="3:20" ht="15.75" customHeight="1" x14ac:dyDescent="0.2"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R519" s="81"/>
      <c r="S519" s="81"/>
      <c r="T519" s="81"/>
    </row>
    <row r="520" spans="3:20" ht="15.75" customHeight="1" x14ac:dyDescent="0.2"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R520" s="81"/>
      <c r="S520" s="81"/>
      <c r="T520" s="81"/>
    </row>
    <row r="521" spans="3:20" ht="15.75" customHeight="1" x14ac:dyDescent="0.2"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R521" s="81"/>
      <c r="S521" s="81"/>
      <c r="T521" s="81"/>
    </row>
    <row r="522" spans="3:20" ht="15.75" customHeight="1" x14ac:dyDescent="0.2"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R522" s="81"/>
      <c r="S522" s="81"/>
      <c r="T522" s="81"/>
    </row>
    <row r="523" spans="3:20" ht="15.75" customHeight="1" x14ac:dyDescent="0.2"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R523" s="81"/>
      <c r="S523" s="81"/>
      <c r="T523" s="81"/>
    </row>
    <row r="524" spans="3:20" ht="15.75" customHeight="1" x14ac:dyDescent="0.2"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R524" s="81"/>
      <c r="S524" s="81"/>
      <c r="T524" s="81"/>
    </row>
    <row r="525" spans="3:20" ht="15.75" customHeight="1" x14ac:dyDescent="0.2"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R525" s="81"/>
      <c r="S525" s="81"/>
      <c r="T525" s="81"/>
    </row>
    <row r="526" spans="3:20" ht="15.75" customHeight="1" x14ac:dyDescent="0.2"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R526" s="81"/>
      <c r="S526" s="81"/>
      <c r="T526" s="81"/>
    </row>
    <row r="527" spans="3:20" ht="15.75" customHeight="1" x14ac:dyDescent="0.2"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R527" s="81"/>
      <c r="S527" s="81"/>
      <c r="T527" s="81"/>
    </row>
    <row r="528" spans="3:20" ht="15.75" customHeight="1" x14ac:dyDescent="0.2"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R528" s="81"/>
      <c r="S528" s="81"/>
      <c r="T528" s="81"/>
    </row>
    <row r="529" spans="3:20" ht="15.75" customHeight="1" x14ac:dyDescent="0.2"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R529" s="81"/>
      <c r="S529" s="81"/>
      <c r="T529" s="81"/>
    </row>
    <row r="530" spans="3:20" ht="15.75" customHeight="1" x14ac:dyDescent="0.2"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R530" s="81"/>
      <c r="S530" s="81"/>
      <c r="T530" s="81"/>
    </row>
    <row r="531" spans="3:20" ht="15.75" customHeight="1" x14ac:dyDescent="0.2"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R531" s="81"/>
      <c r="S531" s="81"/>
      <c r="T531" s="81"/>
    </row>
    <row r="532" spans="3:20" ht="15.75" customHeight="1" x14ac:dyDescent="0.2"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R532" s="81"/>
      <c r="S532" s="81"/>
      <c r="T532" s="81"/>
    </row>
    <row r="533" spans="3:20" ht="15.75" customHeight="1" x14ac:dyDescent="0.2"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R533" s="81"/>
      <c r="S533" s="81"/>
      <c r="T533" s="81"/>
    </row>
    <row r="534" spans="3:20" ht="15.75" customHeight="1" x14ac:dyDescent="0.2"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R534" s="81"/>
      <c r="S534" s="81"/>
      <c r="T534" s="81"/>
    </row>
    <row r="535" spans="3:20" ht="15.75" customHeight="1" x14ac:dyDescent="0.2"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R535" s="81"/>
      <c r="S535" s="81"/>
      <c r="T535" s="81"/>
    </row>
    <row r="536" spans="3:20" ht="15.75" customHeight="1" x14ac:dyDescent="0.2"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R536" s="81"/>
      <c r="S536" s="81"/>
      <c r="T536" s="81"/>
    </row>
    <row r="537" spans="3:20" ht="15.75" customHeight="1" x14ac:dyDescent="0.2"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R537" s="81"/>
      <c r="S537" s="81"/>
      <c r="T537" s="81"/>
    </row>
    <row r="538" spans="3:20" ht="15.75" customHeight="1" x14ac:dyDescent="0.2"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R538" s="81"/>
      <c r="S538" s="81"/>
      <c r="T538" s="81"/>
    </row>
    <row r="539" spans="3:20" ht="15.75" customHeight="1" x14ac:dyDescent="0.2"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R539" s="81"/>
      <c r="S539" s="81"/>
      <c r="T539" s="81"/>
    </row>
    <row r="540" spans="3:20" ht="15.75" customHeight="1" x14ac:dyDescent="0.2"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R540" s="81"/>
      <c r="S540" s="81"/>
      <c r="T540" s="81"/>
    </row>
    <row r="541" spans="3:20" ht="15.75" customHeight="1" x14ac:dyDescent="0.2"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R541" s="81"/>
      <c r="S541" s="81"/>
      <c r="T541" s="81"/>
    </row>
    <row r="542" spans="3:20" ht="15.75" customHeight="1" x14ac:dyDescent="0.2"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R542" s="81"/>
      <c r="S542" s="81"/>
      <c r="T542" s="81"/>
    </row>
    <row r="543" spans="3:20" ht="15.75" customHeight="1" x14ac:dyDescent="0.2"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R543" s="81"/>
      <c r="S543" s="81"/>
      <c r="T543" s="81"/>
    </row>
    <row r="544" spans="3:20" ht="15.75" customHeight="1" x14ac:dyDescent="0.2"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R544" s="81"/>
      <c r="S544" s="81"/>
      <c r="T544" s="81"/>
    </row>
    <row r="545" spans="3:20" ht="15.75" customHeight="1" x14ac:dyDescent="0.2"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R545" s="81"/>
      <c r="S545" s="81"/>
      <c r="T545" s="81"/>
    </row>
    <row r="546" spans="3:20" ht="15.75" customHeight="1" x14ac:dyDescent="0.2"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R546" s="81"/>
      <c r="S546" s="81"/>
      <c r="T546" s="81"/>
    </row>
    <row r="547" spans="3:20" ht="15.75" customHeight="1" x14ac:dyDescent="0.2"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R547" s="81"/>
      <c r="S547" s="81"/>
      <c r="T547" s="81"/>
    </row>
    <row r="548" spans="3:20" ht="15.75" customHeight="1" x14ac:dyDescent="0.2"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R548" s="81"/>
      <c r="S548" s="81"/>
      <c r="T548" s="81"/>
    </row>
    <row r="549" spans="3:20" ht="15.75" customHeight="1" x14ac:dyDescent="0.2"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R549" s="81"/>
      <c r="S549" s="81"/>
      <c r="T549" s="81"/>
    </row>
    <row r="550" spans="3:20" ht="15.75" customHeight="1" x14ac:dyDescent="0.2"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R550" s="81"/>
      <c r="S550" s="81"/>
      <c r="T550" s="81"/>
    </row>
    <row r="551" spans="3:20" ht="15.75" customHeight="1" x14ac:dyDescent="0.2"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R551" s="81"/>
      <c r="S551" s="81"/>
      <c r="T551" s="81"/>
    </row>
    <row r="552" spans="3:20" ht="15.75" customHeight="1" x14ac:dyDescent="0.2"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R552" s="81"/>
      <c r="S552" s="81"/>
      <c r="T552" s="81"/>
    </row>
    <row r="553" spans="3:20" ht="15.75" customHeight="1" x14ac:dyDescent="0.2"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R553" s="81"/>
      <c r="S553" s="81"/>
      <c r="T553" s="81"/>
    </row>
    <row r="554" spans="3:20" ht="15.75" customHeight="1" x14ac:dyDescent="0.2"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R554" s="81"/>
      <c r="S554" s="81"/>
      <c r="T554" s="81"/>
    </row>
    <row r="555" spans="3:20" ht="15.75" customHeight="1" x14ac:dyDescent="0.2"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R555" s="81"/>
      <c r="S555" s="81"/>
      <c r="T555" s="81"/>
    </row>
    <row r="556" spans="3:20" ht="15.75" customHeight="1" x14ac:dyDescent="0.2"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R556" s="81"/>
      <c r="S556" s="81"/>
      <c r="T556" s="81"/>
    </row>
    <row r="557" spans="3:20" ht="15.75" customHeight="1" x14ac:dyDescent="0.2"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R557" s="81"/>
      <c r="S557" s="81"/>
      <c r="T557" s="81"/>
    </row>
    <row r="558" spans="3:20" ht="15.75" customHeight="1" x14ac:dyDescent="0.2"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R558" s="81"/>
      <c r="S558" s="81"/>
      <c r="T558" s="81"/>
    </row>
    <row r="559" spans="3:20" ht="15.75" customHeight="1" x14ac:dyDescent="0.2"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R559" s="81"/>
      <c r="S559" s="81"/>
      <c r="T559" s="81"/>
    </row>
    <row r="560" spans="3:20" ht="15.75" customHeight="1" x14ac:dyDescent="0.2"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R560" s="81"/>
      <c r="S560" s="81"/>
      <c r="T560" s="81"/>
    </row>
    <row r="561" spans="3:20" ht="15.75" customHeight="1" x14ac:dyDescent="0.2"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R561" s="81"/>
      <c r="S561" s="81"/>
      <c r="T561" s="81"/>
    </row>
    <row r="562" spans="3:20" ht="15.75" customHeight="1" x14ac:dyDescent="0.2"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R562" s="81"/>
      <c r="S562" s="81"/>
      <c r="T562" s="81"/>
    </row>
    <row r="563" spans="3:20" ht="15.75" customHeight="1" x14ac:dyDescent="0.2"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R563" s="81"/>
      <c r="S563" s="81"/>
      <c r="T563" s="81"/>
    </row>
    <row r="564" spans="3:20" ht="15.75" customHeight="1" x14ac:dyDescent="0.2"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R564" s="81"/>
      <c r="S564" s="81"/>
      <c r="T564" s="81"/>
    </row>
    <row r="565" spans="3:20" ht="15.75" customHeight="1" x14ac:dyDescent="0.2"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R565" s="81"/>
      <c r="S565" s="81"/>
      <c r="T565" s="81"/>
    </row>
    <row r="566" spans="3:20" ht="15.75" customHeight="1" x14ac:dyDescent="0.2"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R566" s="81"/>
      <c r="S566" s="81"/>
      <c r="T566" s="81"/>
    </row>
    <row r="567" spans="3:20" ht="15.75" customHeight="1" x14ac:dyDescent="0.2"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R567" s="81"/>
      <c r="S567" s="81"/>
      <c r="T567" s="81"/>
    </row>
    <row r="568" spans="3:20" ht="15.75" customHeight="1" x14ac:dyDescent="0.2"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R568" s="81"/>
      <c r="S568" s="81"/>
      <c r="T568" s="81"/>
    </row>
    <row r="569" spans="3:20" ht="15.75" customHeight="1" x14ac:dyDescent="0.2"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R569" s="81"/>
      <c r="S569" s="81"/>
      <c r="T569" s="81"/>
    </row>
    <row r="570" spans="3:20" ht="15.75" customHeight="1" x14ac:dyDescent="0.2"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R570" s="81"/>
      <c r="S570" s="81"/>
      <c r="T570" s="81"/>
    </row>
    <row r="571" spans="3:20" ht="15.75" customHeight="1" x14ac:dyDescent="0.2"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R571" s="81"/>
      <c r="S571" s="81"/>
      <c r="T571" s="81"/>
    </row>
    <row r="572" spans="3:20" ht="15.75" customHeight="1" x14ac:dyDescent="0.2"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R572" s="81"/>
      <c r="S572" s="81"/>
      <c r="T572" s="81"/>
    </row>
    <row r="573" spans="3:20" ht="15.75" customHeight="1" x14ac:dyDescent="0.2"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R573" s="81"/>
      <c r="S573" s="81"/>
      <c r="T573" s="81"/>
    </row>
    <row r="574" spans="3:20" ht="15.75" customHeight="1" x14ac:dyDescent="0.2"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R574" s="81"/>
      <c r="S574" s="81"/>
      <c r="T574" s="81"/>
    </row>
    <row r="575" spans="3:20" ht="15.75" customHeight="1" x14ac:dyDescent="0.2"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R575" s="81"/>
      <c r="S575" s="81"/>
      <c r="T575" s="81"/>
    </row>
    <row r="576" spans="3:20" ht="15.75" customHeight="1" x14ac:dyDescent="0.2"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R576" s="81"/>
      <c r="S576" s="81"/>
      <c r="T576" s="81"/>
    </row>
    <row r="577" spans="3:20" ht="15.75" customHeight="1" x14ac:dyDescent="0.2"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R577" s="81"/>
      <c r="S577" s="81"/>
      <c r="T577" s="81"/>
    </row>
    <row r="578" spans="3:20" ht="15.75" customHeight="1" x14ac:dyDescent="0.2"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R578" s="81"/>
      <c r="S578" s="81"/>
      <c r="T578" s="81"/>
    </row>
    <row r="579" spans="3:20" ht="15.75" customHeight="1" x14ac:dyDescent="0.2"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R579" s="81"/>
      <c r="S579" s="81"/>
      <c r="T579" s="81"/>
    </row>
    <row r="580" spans="3:20" ht="15.75" customHeight="1" x14ac:dyDescent="0.2"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R580" s="81"/>
      <c r="S580" s="81"/>
      <c r="T580" s="81"/>
    </row>
    <row r="581" spans="3:20" ht="15.75" customHeight="1" x14ac:dyDescent="0.2"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R581" s="81"/>
      <c r="S581" s="81"/>
      <c r="T581" s="81"/>
    </row>
    <row r="582" spans="3:20" ht="15.75" customHeight="1" x14ac:dyDescent="0.2"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R582" s="81"/>
      <c r="S582" s="81"/>
      <c r="T582" s="81"/>
    </row>
    <row r="583" spans="3:20" ht="15.75" customHeight="1" x14ac:dyDescent="0.2"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R583" s="81"/>
      <c r="S583" s="81"/>
      <c r="T583" s="81"/>
    </row>
    <row r="584" spans="3:20" ht="15.75" customHeight="1" x14ac:dyDescent="0.2"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R584" s="81"/>
      <c r="S584" s="81"/>
      <c r="T584" s="81"/>
    </row>
    <row r="585" spans="3:20" ht="15.75" customHeight="1" x14ac:dyDescent="0.2"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R585" s="81"/>
      <c r="S585" s="81"/>
      <c r="T585" s="81"/>
    </row>
    <row r="586" spans="3:20" ht="15.75" customHeight="1" x14ac:dyDescent="0.2"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R586" s="81"/>
      <c r="S586" s="81"/>
      <c r="T586" s="81"/>
    </row>
    <row r="587" spans="3:20" ht="15.75" customHeight="1" x14ac:dyDescent="0.2"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R587" s="81"/>
      <c r="S587" s="81"/>
      <c r="T587" s="81"/>
    </row>
    <row r="588" spans="3:20" ht="15.75" customHeight="1" x14ac:dyDescent="0.2"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R588" s="81"/>
      <c r="S588" s="81"/>
      <c r="T588" s="81"/>
    </row>
    <row r="589" spans="3:20" ht="15.75" customHeight="1" x14ac:dyDescent="0.2"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R589" s="81"/>
      <c r="S589" s="81"/>
      <c r="T589" s="81"/>
    </row>
    <row r="590" spans="3:20" ht="15.75" customHeight="1" x14ac:dyDescent="0.2"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R590" s="81"/>
      <c r="S590" s="81"/>
      <c r="T590" s="81"/>
    </row>
    <row r="591" spans="3:20" ht="15.75" customHeight="1" x14ac:dyDescent="0.2"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R591" s="81"/>
      <c r="S591" s="81"/>
      <c r="T591" s="81"/>
    </row>
    <row r="592" spans="3:20" ht="15.75" customHeight="1" x14ac:dyDescent="0.2"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R592" s="81"/>
      <c r="S592" s="81"/>
      <c r="T592" s="81"/>
    </row>
    <row r="593" spans="3:20" ht="15.75" customHeight="1" x14ac:dyDescent="0.2"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R593" s="81"/>
      <c r="S593" s="81"/>
      <c r="T593" s="81"/>
    </row>
    <row r="594" spans="3:20" ht="15.75" customHeight="1" x14ac:dyDescent="0.2"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R594" s="81"/>
      <c r="S594" s="81"/>
      <c r="T594" s="81"/>
    </row>
    <row r="595" spans="3:20" ht="15.75" customHeight="1" x14ac:dyDescent="0.2"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R595" s="81"/>
      <c r="S595" s="81"/>
      <c r="T595" s="81"/>
    </row>
    <row r="596" spans="3:20" ht="15.75" customHeight="1" x14ac:dyDescent="0.2"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R596" s="81"/>
      <c r="S596" s="81"/>
      <c r="T596" s="81"/>
    </row>
    <row r="597" spans="3:20" ht="15.75" customHeight="1" x14ac:dyDescent="0.2"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R597" s="81"/>
      <c r="S597" s="81"/>
      <c r="T597" s="81"/>
    </row>
    <row r="598" spans="3:20" ht="15.75" customHeight="1" x14ac:dyDescent="0.2"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R598" s="81"/>
      <c r="S598" s="81"/>
      <c r="T598" s="81"/>
    </row>
    <row r="599" spans="3:20" ht="15.75" customHeight="1" x14ac:dyDescent="0.2"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R599" s="81"/>
      <c r="S599" s="81"/>
      <c r="T599" s="81"/>
    </row>
    <row r="600" spans="3:20" ht="15.75" customHeight="1" x14ac:dyDescent="0.2"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R600" s="81"/>
      <c r="S600" s="81"/>
      <c r="T600" s="81"/>
    </row>
    <row r="601" spans="3:20" ht="15.75" customHeight="1" x14ac:dyDescent="0.2"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R601" s="81"/>
      <c r="S601" s="81"/>
      <c r="T601" s="81"/>
    </row>
    <row r="602" spans="3:20" ht="15.75" customHeight="1" x14ac:dyDescent="0.2"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R602" s="81"/>
      <c r="S602" s="81"/>
      <c r="T602" s="81"/>
    </row>
    <row r="603" spans="3:20" ht="15.75" customHeight="1" x14ac:dyDescent="0.2"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R603" s="81"/>
      <c r="S603" s="81"/>
      <c r="T603" s="81"/>
    </row>
    <row r="604" spans="3:20" ht="15.75" customHeight="1" x14ac:dyDescent="0.2"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R604" s="81"/>
      <c r="S604" s="81"/>
      <c r="T604" s="81"/>
    </row>
    <row r="605" spans="3:20" ht="15.75" customHeight="1" x14ac:dyDescent="0.2"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R605" s="81"/>
      <c r="S605" s="81"/>
      <c r="T605" s="81"/>
    </row>
    <row r="606" spans="3:20" ht="15.75" customHeight="1" x14ac:dyDescent="0.2"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R606" s="81"/>
      <c r="S606" s="81"/>
      <c r="T606" s="81"/>
    </row>
    <row r="607" spans="3:20" ht="15.75" customHeight="1" x14ac:dyDescent="0.2"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R607" s="81"/>
      <c r="S607" s="81"/>
      <c r="T607" s="81"/>
    </row>
    <row r="608" spans="3:20" ht="15.75" customHeight="1" x14ac:dyDescent="0.2"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R608" s="81"/>
      <c r="S608" s="81"/>
      <c r="T608" s="81"/>
    </row>
    <row r="609" spans="3:20" ht="15.75" customHeight="1" x14ac:dyDescent="0.2"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R609" s="81"/>
      <c r="S609" s="81"/>
      <c r="T609" s="81"/>
    </row>
    <row r="610" spans="3:20" ht="15.75" customHeight="1" x14ac:dyDescent="0.2"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R610" s="81"/>
      <c r="S610" s="81"/>
      <c r="T610" s="81"/>
    </row>
    <row r="611" spans="3:20" ht="15.75" customHeight="1" x14ac:dyDescent="0.2"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R611" s="81"/>
      <c r="S611" s="81"/>
      <c r="T611" s="81"/>
    </row>
    <row r="612" spans="3:20" ht="15.75" customHeight="1" x14ac:dyDescent="0.2"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R612" s="81"/>
      <c r="S612" s="81"/>
      <c r="T612" s="81"/>
    </row>
    <row r="613" spans="3:20" ht="15.75" customHeight="1" x14ac:dyDescent="0.2"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R613" s="81"/>
      <c r="S613" s="81"/>
      <c r="T613" s="81"/>
    </row>
    <row r="614" spans="3:20" ht="15.75" customHeight="1" x14ac:dyDescent="0.2"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R614" s="81"/>
      <c r="S614" s="81"/>
      <c r="T614" s="81"/>
    </row>
    <row r="615" spans="3:20" ht="15.75" customHeight="1" x14ac:dyDescent="0.2"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R615" s="81"/>
      <c r="S615" s="81"/>
      <c r="T615" s="81"/>
    </row>
    <row r="616" spans="3:20" ht="15.75" customHeight="1" x14ac:dyDescent="0.2"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R616" s="81"/>
      <c r="S616" s="81"/>
      <c r="T616" s="81"/>
    </row>
    <row r="617" spans="3:20" ht="15.75" customHeight="1" x14ac:dyDescent="0.2"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R617" s="81"/>
      <c r="S617" s="81"/>
      <c r="T617" s="81"/>
    </row>
    <row r="618" spans="3:20" ht="15.75" customHeight="1" x14ac:dyDescent="0.2"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R618" s="81"/>
      <c r="S618" s="81"/>
      <c r="T618" s="81"/>
    </row>
    <row r="619" spans="3:20" ht="15.75" customHeight="1" x14ac:dyDescent="0.2"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R619" s="81"/>
      <c r="S619" s="81"/>
      <c r="T619" s="81"/>
    </row>
    <row r="620" spans="3:20" ht="15.75" customHeight="1" x14ac:dyDescent="0.2"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R620" s="81"/>
      <c r="S620" s="81"/>
      <c r="T620" s="81"/>
    </row>
    <row r="621" spans="3:20" ht="15.75" customHeight="1" x14ac:dyDescent="0.2"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R621" s="81"/>
      <c r="S621" s="81"/>
      <c r="T621" s="81"/>
    </row>
    <row r="622" spans="3:20" ht="15.75" customHeight="1" x14ac:dyDescent="0.2"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R622" s="81"/>
      <c r="S622" s="81"/>
      <c r="T622" s="81"/>
    </row>
    <row r="623" spans="3:20" ht="15.75" customHeight="1" x14ac:dyDescent="0.2"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R623" s="81"/>
      <c r="S623" s="81"/>
      <c r="T623" s="81"/>
    </row>
    <row r="624" spans="3:20" ht="15.75" customHeight="1" x14ac:dyDescent="0.2"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R624" s="81"/>
      <c r="S624" s="81"/>
      <c r="T624" s="81"/>
    </row>
    <row r="625" spans="3:20" ht="15.75" customHeight="1" x14ac:dyDescent="0.2"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R625" s="81"/>
      <c r="S625" s="81"/>
      <c r="T625" s="81"/>
    </row>
    <row r="626" spans="3:20" ht="15.75" customHeight="1" x14ac:dyDescent="0.2"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R626" s="81"/>
      <c r="S626" s="81"/>
      <c r="T626" s="81"/>
    </row>
    <row r="627" spans="3:20" ht="15.75" customHeight="1" x14ac:dyDescent="0.2"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R627" s="81"/>
      <c r="S627" s="81"/>
      <c r="T627" s="81"/>
    </row>
    <row r="628" spans="3:20" ht="15.75" customHeight="1" x14ac:dyDescent="0.2"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R628" s="81"/>
      <c r="S628" s="81"/>
      <c r="T628" s="81"/>
    </row>
    <row r="629" spans="3:20" ht="15.75" customHeight="1" x14ac:dyDescent="0.2"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R629" s="81"/>
      <c r="S629" s="81"/>
      <c r="T629" s="81"/>
    </row>
    <row r="630" spans="3:20" ht="15.75" customHeight="1" x14ac:dyDescent="0.2"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R630" s="81"/>
      <c r="S630" s="81"/>
      <c r="T630" s="81"/>
    </row>
    <row r="631" spans="3:20" ht="15.75" customHeight="1" x14ac:dyDescent="0.2"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R631" s="81"/>
      <c r="S631" s="81"/>
      <c r="T631" s="81"/>
    </row>
    <row r="632" spans="3:20" ht="15.75" customHeight="1" x14ac:dyDescent="0.2"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R632" s="81"/>
      <c r="S632" s="81"/>
      <c r="T632" s="81"/>
    </row>
    <row r="633" spans="3:20" ht="15.75" customHeight="1" x14ac:dyDescent="0.2"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R633" s="81"/>
      <c r="S633" s="81"/>
      <c r="T633" s="81"/>
    </row>
    <row r="634" spans="3:20" ht="15.75" customHeight="1" x14ac:dyDescent="0.2"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R634" s="81"/>
      <c r="S634" s="81"/>
      <c r="T634" s="81"/>
    </row>
    <row r="635" spans="3:20" ht="15.75" customHeight="1" x14ac:dyDescent="0.2"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R635" s="81"/>
      <c r="S635" s="81"/>
      <c r="T635" s="81"/>
    </row>
    <row r="636" spans="3:20" ht="15.75" customHeight="1" x14ac:dyDescent="0.2"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R636" s="81"/>
      <c r="S636" s="81"/>
      <c r="T636" s="81"/>
    </row>
    <row r="637" spans="3:20" ht="15.75" customHeight="1" x14ac:dyDescent="0.2"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R637" s="81"/>
      <c r="S637" s="81"/>
      <c r="T637" s="81"/>
    </row>
    <row r="638" spans="3:20" ht="15.75" customHeight="1" x14ac:dyDescent="0.2"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R638" s="81"/>
      <c r="S638" s="81"/>
      <c r="T638" s="81"/>
    </row>
    <row r="639" spans="3:20" ht="15.75" customHeight="1" x14ac:dyDescent="0.2"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R639" s="81"/>
      <c r="S639" s="81"/>
      <c r="T639" s="81"/>
    </row>
    <row r="640" spans="3:20" ht="15.75" customHeight="1" x14ac:dyDescent="0.2"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R640" s="81"/>
      <c r="S640" s="81"/>
      <c r="T640" s="81"/>
    </row>
    <row r="641" spans="3:20" ht="15.75" customHeight="1" x14ac:dyDescent="0.2"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R641" s="81"/>
      <c r="S641" s="81"/>
      <c r="T641" s="81"/>
    </row>
    <row r="642" spans="3:20" ht="15.75" customHeight="1" x14ac:dyDescent="0.2"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R642" s="81"/>
      <c r="S642" s="81"/>
      <c r="T642" s="81"/>
    </row>
    <row r="643" spans="3:20" ht="15.75" customHeight="1" x14ac:dyDescent="0.2"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R643" s="81"/>
      <c r="S643" s="81"/>
      <c r="T643" s="81"/>
    </row>
    <row r="644" spans="3:20" ht="15.75" customHeight="1" x14ac:dyDescent="0.2"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R644" s="81"/>
      <c r="S644" s="81"/>
      <c r="T644" s="81"/>
    </row>
    <row r="645" spans="3:20" ht="15.75" customHeight="1" x14ac:dyDescent="0.2"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R645" s="81"/>
      <c r="S645" s="81"/>
      <c r="T645" s="81"/>
    </row>
    <row r="646" spans="3:20" ht="15.75" customHeight="1" x14ac:dyDescent="0.2"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R646" s="81"/>
      <c r="S646" s="81"/>
      <c r="T646" s="81"/>
    </row>
    <row r="647" spans="3:20" ht="15.75" customHeight="1" x14ac:dyDescent="0.2"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R647" s="81"/>
      <c r="S647" s="81"/>
      <c r="T647" s="81"/>
    </row>
    <row r="648" spans="3:20" ht="15.75" customHeight="1" x14ac:dyDescent="0.2"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R648" s="81"/>
      <c r="S648" s="81"/>
      <c r="T648" s="81"/>
    </row>
    <row r="649" spans="3:20" ht="15.75" customHeight="1" x14ac:dyDescent="0.2"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R649" s="81"/>
      <c r="S649" s="81"/>
      <c r="T649" s="81"/>
    </row>
    <row r="650" spans="3:20" ht="15.75" customHeight="1" x14ac:dyDescent="0.2"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R650" s="81"/>
      <c r="S650" s="81"/>
      <c r="T650" s="81"/>
    </row>
    <row r="651" spans="3:20" ht="15.75" customHeight="1" x14ac:dyDescent="0.2"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R651" s="81"/>
      <c r="S651" s="81"/>
      <c r="T651" s="81"/>
    </row>
    <row r="652" spans="3:20" ht="15.75" customHeight="1" x14ac:dyDescent="0.2"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R652" s="81"/>
      <c r="S652" s="81"/>
      <c r="T652" s="81"/>
    </row>
    <row r="653" spans="3:20" ht="15.75" customHeight="1" x14ac:dyDescent="0.2"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R653" s="81"/>
      <c r="S653" s="81"/>
      <c r="T653" s="81"/>
    </row>
    <row r="654" spans="3:20" ht="15.75" customHeight="1" x14ac:dyDescent="0.2"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R654" s="81"/>
      <c r="S654" s="81"/>
      <c r="T654" s="81"/>
    </row>
    <row r="655" spans="3:20" ht="15.75" customHeight="1" x14ac:dyDescent="0.2"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R655" s="81"/>
      <c r="S655" s="81"/>
      <c r="T655" s="81"/>
    </row>
    <row r="656" spans="3:20" ht="15.75" customHeight="1" x14ac:dyDescent="0.2"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R656" s="81"/>
      <c r="S656" s="81"/>
      <c r="T656" s="81"/>
    </row>
    <row r="657" spans="3:20" ht="15.75" customHeight="1" x14ac:dyDescent="0.2"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R657" s="81"/>
      <c r="S657" s="81"/>
      <c r="T657" s="81"/>
    </row>
    <row r="658" spans="3:20" ht="15.75" customHeight="1" x14ac:dyDescent="0.2"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R658" s="81"/>
      <c r="S658" s="81"/>
      <c r="T658" s="81"/>
    </row>
    <row r="659" spans="3:20" ht="15.75" customHeight="1" x14ac:dyDescent="0.2"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R659" s="81"/>
      <c r="S659" s="81"/>
      <c r="T659" s="81"/>
    </row>
    <row r="660" spans="3:20" ht="15.75" customHeight="1" x14ac:dyDescent="0.2"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R660" s="81"/>
      <c r="S660" s="81"/>
      <c r="T660" s="81"/>
    </row>
    <row r="661" spans="3:20" ht="15.75" customHeight="1" x14ac:dyDescent="0.2"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R661" s="81"/>
      <c r="S661" s="81"/>
      <c r="T661" s="81"/>
    </row>
    <row r="662" spans="3:20" ht="15.75" customHeight="1" x14ac:dyDescent="0.2"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R662" s="81"/>
      <c r="S662" s="81"/>
      <c r="T662" s="81"/>
    </row>
    <row r="663" spans="3:20" ht="15.75" customHeight="1" x14ac:dyDescent="0.2"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R663" s="81"/>
      <c r="S663" s="81"/>
      <c r="T663" s="81"/>
    </row>
    <row r="664" spans="3:20" ht="15.75" customHeight="1" x14ac:dyDescent="0.2"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R664" s="81"/>
      <c r="S664" s="81"/>
      <c r="T664" s="81"/>
    </row>
    <row r="665" spans="3:20" ht="15.75" customHeight="1" x14ac:dyDescent="0.2"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R665" s="81"/>
      <c r="S665" s="81"/>
      <c r="T665" s="81"/>
    </row>
    <row r="666" spans="3:20" ht="15.75" customHeight="1" x14ac:dyDescent="0.2"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R666" s="81"/>
      <c r="S666" s="81"/>
      <c r="T666" s="81"/>
    </row>
    <row r="667" spans="3:20" ht="15.75" customHeight="1" x14ac:dyDescent="0.2"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R667" s="81"/>
      <c r="S667" s="81"/>
      <c r="T667" s="81"/>
    </row>
    <row r="668" spans="3:20" ht="15.75" customHeight="1" x14ac:dyDescent="0.2"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R668" s="81"/>
      <c r="S668" s="81"/>
      <c r="T668" s="81"/>
    </row>
    <row r="669" spans="3:20" ht="15.75" customHeight="1" x14ac:dyDescent="0.2"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R669" s="81"/>
      <c r="S669" s="81"/>
      <c r="T669" s="81"/>
    </row>
    <row r="670" spans="3:20" ht="15.75" customHeight="1" x14ac:dyDescent="0.2"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R670" s="81"/>
      <c r="S670" s="81"/>
      <c r="T670" s="81"/>
    </row>
    <row r="671" spans="3:20" ht="15.75" customHeight="1" x14ac:dyDescent="0.2"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R671" s="81"/>
      <c r="S671" s="81"/>
      <c r="T671" s="81"/>
    </row>
    <row r="672" spans="3:20" ht="15.75" customHeight="1" x14ac:dyDescent="0.2"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R672" s="81"/>
      <c r="S672" s="81"/>
      <c r="T672" s="81"/>
    </row>
    <row r="673" spans="3:20" ht="15.75" customHeight="1" x14ac:dyDescent="0.2"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R673" s="81"/>
      <c r="S673" s="81"/>
      <c r="T673" s="81"/>
    </row>
    <row r="674" spans="3:20" ht="15.75" customHeight="1" x14ac:dyDescent="0.2"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R674" s="81"/>
      <c r="S674" s="81"/>
      <c r="T674" s="81"/>
    </row>
    <row r="675" spans="3:20" ht="15.75" customHeight="1" x14ac:dyDescent="0.2"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R675" s="81"/>
      <c r="S675" s="81"/>
      <c r="T675" s="81"/>
    </row>
    <row r="676" spans="3:20" ht="15.75" customHeight="1" x14ac:dyDescent="0.2"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R676" s="81"/>
      <c r="S676" s="81"/>
      <c r="T676" s="81"/>
    </row>
    <row r="677" spans="3:20" ht="15.75" customHeight="1" x14ac:dyDescent="0.2"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R677" s="81"/>
      <c r="S677" s="81"/>
      <c r="T677" s="81"/>
    </row>
    <row r="678" spans="3:20" ht="15.75" customHeight="1" x14ac:dyDescent="0.2"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R678" s="81"/>
      <c r="S678" s="81"/>
      <c r="T678" s="81"/>
    </row>
    <row r="679" spans="3:20" ht="15.75" customHeight="1" x14ac:dyDescent="0.2"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R679" s="81"/>
      <c r="S679" s="81"/>
      <c r="T679" s="81"/>
    </row>
    <row r="680" spans="3:20" ht="15.75" customHeight="1" x14ac:dyDescent="0.2"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R680" s="81"/>
      <c r="S680" s="81"/>
      <c r="T680" s="81"/>
    </row>
    <row r="681" spans="3:20" ht="15.75" customHeight="1" x14ac:dyDescent="0.2"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R681" s="81"/>
      <c r="S681" s="81"/>
      <c r="T681" s="81"/>
    </row>
    <row r="682" spans="3:20" ht="15.75" customHeight="1" x14ac:dyDescent="0.2"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R682" s="81"/>
      <c r="S682" s="81"/>
      <c r="T682" s="81"/>
    </row>
    <row r="683" spans="3:20" ht="15.75" customHeight="1" x14ac:dyDescent="0.2"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R683" s="81"/>
      <c r="S683" s="81"/>
      <c r="T683" s="81"/>
    </row>
    <row r="684" spans="3:20" ht="15.75" customHeight="1" x14ac:dyDescent="0.2"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R684" s="81"/>
      <c r="S684" s="81"/>
      <c r="T684" s="81"/>
    </row>
    <row r="685" spans="3:20" ht="15.75" customHeight="1" x14ac:dyDescent="0.2"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R685" s="81"/>
      <c r="S685" s="81"/>
      <c r="T685" s="81"/>
    </row>
    <row r="686" spans="3:20" ht="15.75" customHeight="1" x14ac:dyDescent="0.2"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R686" s="81"/>
      <c r="S686" s="81"/>
      <c r="T686" s="81"/>
    </row>
    <row r="687" spans="3:20" ht="15.75" customHeight="1" x14ac:dyDescent="0.2"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R687" s="81"/>
      <c r="S687" s="81"/>
      <c r="T687" s="81"/>
    </row>
    <row r="688" spans="3:20" ht="15.75" customHeight="1" x14ac:dyDescent="0.2"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R688" s="81"/>
      <c r="S688" s="81"/>
      <c r="T688" s="81"/>
    </row>
    <row r="689" spans="3:20" ht="15.75" customHeight="1" x14ac:dyDescent="0.2"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R689" s="81"/>
      <c r="S689" s="81"/>
      <c r="T689" s="81"/>
    </row>
    <row r="690" spans="3:20" ht="15.75" customHeight="1" x14ac:dyDescent="0.2"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R690" s="81"/>
      <c r="S690" s="81"/>
      <c r="T690" s="81"/>
    </row>
    <row r="691" spans="3:20" ht="15.75" customHeight="1" x14ac:dyDescent="0.2"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R691" s="81"/>
      <c r="S691" s="81"/>
      <c r="T691" s="81"/>
    </row>
    <row r="692" spans="3:20" ht="15.75" customHeight="1" x14ac:dyDescent="0.2"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R692" s="81"/>
      <c r="S692" s="81"/>
      <c r="T692" s="81"/>
    </row>
    <row r="693" spans="3:20" ht="15.75" customHeight="1" x14ac:dyDescent="0.2"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R693" s="81"/>
      <c r="S693" s="81"/>
      <c r="T693" s="81"/>
    </row>
    <row r="694" spans="3:20" ht="15.75" customHeight="1" x14ac:dyDescent="0.2"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R694" s="81"/>
      <c r="S694" s="81"/>
      <c r="T694" s="81"/>
    </row>
    <row r="695" spans="3:20" ht="15.75" customHeight="1" x14ac:dyDescent="0.2"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R695" s="81"/>
      <c r="S695" s="81"/>
      <c r="T695" s="81"/>
    </row>
    <row r="696" spans="3:20" ht="15.75" customHeight="1" x14ac:dyDescent="0.2"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R696" s="81"/>
      <c r="S696" s="81"/>
      <c r="T696" s="81"/>
    </row>
    <row r="697" spans="3:20" ht="15.75" customHeight="1" x14ac:dyDescent="0.2"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R697" s="81"/>
      <c r="S697" s="81"/>
      <c r="T697" s="81"/>
    </row>
    <row r="698" spans="3:20" ht="15.75" customHeight="1" x14ac:dyDescent="0.2"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R698" s="81"/>
      <c r="S698" s="81"/>
      <c r="T698" s="81"/>
    </row>
    <row r="699" spans="3:20" ht="15.75" customHeight="1" x14ac:dyDescent="0.2"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R699" s="81"/>
      <c r="S699" s="81"/>
      <c r="T699" s="81"/>
    </row>
    <row r="700" spans="3:20" ht="15.75" customHeight="1" x14ac:dyDescent="0.2"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R700" s="81"/>
      <c r="S700" s="81"/>
      <c r="T700" s="81"/>
    </row>
    <row r="701" spans="3:20" ht="15.75" customHeight="1" x14ac:dyDescent="0.2"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R701" s="81"/>
      <c r="S701" s="81"/>
      <c r="T701" s="81"/>
    </row>
    <row r="702" spans="3:20" ht="15.75" customHeight="1" x14ac:dyDescent="0.2"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R702" s="81"/>
      <c r="S702" s="81"/>
      <c r="T702" s="81"/>
    </row>
    <row r="703" spans="3:20" ht="15.75" customHeight="1" x14ac:dyDescent="0.2"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R703" s="81"/>
      <c r="S703" s="81"/>
      <c r="T703" s="81"/>
    </row>
    <row r="704" spans="3:20" ht="15.75" customHeight="1" x14ac:dyDescent="0.2"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R704" s="81"/>
      <c r="S704" s="81"/>
      <c r="T704" s="81"/>
    </row>
    <row r="705" spans="3:20" ht="15.75" customHeight="1" x14ac:dyDescent="0.2"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R705" s="81"/>
      <c r="S705" s="81"/>
      <c r="T705" s="81"/>
    </row>
    <row r="706" spans="3:20" ht="15.75" customHeight="1" x14ac:dyDescent="0.2"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R706" s="81"/>
      <c r="S706" s="81"/>
      <c r="T706" s="81"/>
    </row>
    <row r="707" spans="3:20" ht="15.75" customHeight="1" x14ac:dyDescent="0.2"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R707" s="81"/>
      <c r="S707" s="81"/>
      <c r="T707" s="81"/>
    </row>
    <row r="708" spans="3:20" ht="15.75" customHeight="1" x14ac:dyDescent="0.2"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R708" s="81"/>
      <c r="S708" s="81"/>
      <c r="T708" s="81"/>
    </row>
    <row r="709" spans="3:20" ht="15.75" customHeight="1" x14ac:dyDescent="0.2"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R709" s="81"/>
      <c r="S709" s="81"/>
      <c r="T709" s="81"/>
    </row>
    <row r="710" spans="3:20" ht="15.75" customHeight="1" x14ac:dyDescent="0.2"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R710" s="81"/>
      <c r="S710" s="81"/>
      <c r="T710" s="81"/>
    </row>
    <row r="711" spans="3:20" ht="15.75" customHeight="1" x14ac:dyDescent="0.2"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R711" s="81"/>
      <c r="S711" s="81"/>
      <c r="T711" s="81"/>
    </row>
    <row r="712" spans="3:20" ht="15.75" customHeight="1" x14ac:dyDescent="0.2"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R712" s="81"/>
      <c r="S712" s="81"/>
      <c r="T712" s="81"/>
    </row>
    <row r="713" spans="3:20" ht="15.75" customHeight="1" x14ac:dyDescent="0.2"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R713" s="81"/>
      <c r="S713" s="81"/>
      <c r="T713" s="81"/>
    </row>
    <row r="714" spans="3:20" ht="15.75" customHeight="1" x14ac:dyDescent="0.2"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R714" s="81"/>
      <c r="S714" s="81"/>
      <c r="T714" s="81"/>
    </row>
    <row r="715" spans="3:20" ht="15.75" customHeight="1" x14ac:dyDescent="0.2"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R715" s="81"/>
      <c r="S715" s="81"/>
      <c r="T715" s="81"/>
    </row>
    <row r="716" spans="3:20" ht="15.75" customHeight="1" x14ac:dyDescent="0.2"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R716" s="81"/>
      <c r="S716" s="81"/>
      <c r="T716" s="81"/>
    </row>
    <row r="717" spans="3:20" ht="15.75" customHeight="1" x14ac:dyDescent="0.2"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R717" s="81"/>
      <c r="S717" s="81"/>
      <c r="T717" s="81"/>
    </row>
    <row r="718" spans="3:20" ht="15.75" customHeight="1" x14ac:dyDescent="0.2"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R718" s="81"/>
      <c r="S718" s="81"/>
      <c r="T718" s="81"/>
    </row>
    <row r="719" spans="3:20" ht="15.75" customHeight="1" x14ac:dyDescent="0.2"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R719" s="81"/>
      <c r="S719" s="81"/>
      <c r="T719" s="81"/>
    </row>
    <row r="720" spans="3:20" ht="15.75" customHeight="1" x14ac:dyDescent="0.2"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R720" s="81"/>
      <c r="S720" s="81"/>
      <c r="T720" s="81"/>
    </row>
    <row r="721" spans="3:20" ht="15.75" customHeight="1" x14ac:dyDescent="0.2"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R721" s="81"/>
      <c r="S721" s="81"/>
      <c r="T721" s="81"/>
    </row>
    <row r="722" spans="3:20" ht="15.75" customHeight="1" x14ac:dyDescent="0.2"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R722" s="81"/>
      <c r="S722" s="81"/>
      <c r="T722" s="81"/>
    </row>
    <row r="723" spans="3:20" ht="15.75" customHeight="1" x14ac:dyDescent="0.2"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R723" s="81"/>
      <c r="S723" s="81"/>
      <c r="T723" s="81"/>
    </row>
    <row r="724" spans="3:20" ht="15.75" customHeight="1" x14ac:dyDescent="0.2"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R724" s="81"/>
      <c r="S724" s="81"/>
      <c r="T724" s="81"/>
    </row>
    <row r="725" spans="3:20" ht="15.75" customHeight="1" x14ac:dyDescent="0.2"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R725" s="81"/>
      <c r="S725" s="81"/>
      <c r="T725" s="81"/>
    </row>
    <row r="726" spans="3:20" ht="15.75" customHeight="1" x14ac:dyDescent="0.2"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R726" s="81"/>
      <c r="S726" s="81"/>
      <c r="T726" s="81"/>
    </row>
    <row r="727" spans="3:20" ht="15.75" customHeight="1" x14ac:dyDescent="0.2"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R727" s="81"/>
      <c r="S727" s="81"/>
      <c r="T727" s="81"/>
    </row>
    <row r="728" spans="3:20" ht="15.75" customHeight="1" x14ac:dyDescent="0.2"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R728" s="81"/>
      <c r="S728" s="81"/>
      <c r="T728" s="81"/>
    </row>
    <row r="729" spans="3:20" ht="15.75" customHeight="1" x14ac:dyDescent="0.2"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R729" s="81"/>
      <c r="S729" s="81"/>
      <c r="T729" s="81"/>
    </row>
    <row r="730" spans="3:20" ht="15.75" customHeight="1" x14ac:dyDescent="0.2"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R730" s="81"/>
      <c r="S730" s="81"/>
      <c r="T730" s="81"/>
    </row>
    <row r="731" spans="3:20" ht="15.75" customHeight="1" x14ac:dyDescent="0.2"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R731" s="81"/>
      <c r="S731" s="81"/>
      <c r="T731" s="81"/>
    </row>
    <row r="732" spans="3:20" ht="15.75" customHeight="1" x14ac:dyDescent="0.2"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R732" s="81"/>
      <c r="S732" s="81"/>
      <c r="T732" s="81"/>
    </row>
    <row r="733" spans="3:20" ht="15.75" customHeight="1" x14ac:dyDescent="0.2"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R733" s="81"/>
      <c r="S733" s="81"/>
      <c r="T733" s="81"/>
    </row>
    <row r="734" spans="3:20" ht="15.75" customHeight="1" x14ac:dyDescent="0.2"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R734" s="81"/>
      <c r="S734" s="81"/>
      <c r="T734" s="81"/>
    </row>
    <row r="735" spans="3:20" ht="15.75" customHeight="1" x14ac:dyDescent="0.2"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R735" s="81"/>
      <c r="S735" s="81"/>
      <c r="T735" s="81"/>
    </row>
    <row r="736" spans="3:20" ht="15.75" customHeight="1" x14ac:dyDescent="0.2"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R736" s="81"/>
      <c r="S736" s="81"/>
      <c r="T736" s="81"/>
    </row>
    <row r="737" spans="3:20" ht="15.75" customHeight="1" x14ac:dyDescent="0.2"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R737" s="81"/>
      <c r="S737" s="81"/>
      <c r="T737" s="81"/>
    </row>
    <row r="738" spans="3:20" ht="15.75" customHeight="1" x14ac:dyDescent="0.2"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R738" s="81"/>
      <c r="S738" s="81"/>
      <c r="T738" s="81"/>
    </row>
    <row r="739" spans="3:20" ht="15.75" customHeight="1" x14ac:dyDescent="0.2"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R739" s="81"/>
      <c r="S739" s="81"/>
      <c r="T739" s="81"/>
    </row>
    <row r="740" spans="3:20" ht="15.75" customHeight="1" x14ac:dyDescent="0.2"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R740" s="81"/>
      <c r="S740" s="81"/>
      <c r="T740" s="81"/>
    </row>
    <row r="741" spans="3:20" ht="15.75" customHeight="1" x14ac:dyDescent="0.2"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R741" s="81"/>
      <c r="S741" s="81"/>
      <c r="T741" s="81"/>
    </row>
    <row r="742" spans="3:20" ht="15.75" customHeight="1" x14ac:dyDescent="0.2"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R742" s="81"/>
      <c r="S742" s="81"/>
      <c r="T742" s="81"/>
    </row>
    <row r="743" spans="3:20" ht="15.75" customHeight="1" x14ac:dyDescent="0.2"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R743" s="81"/>
      <c r="S743" s="81"/>
      <c r="T743" s="81"/>
    </row>
    <row r="744" spans="3:20" ht="15.75" customHeight="1" x14ac:dyDescent="0.2"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R744" s="81"/>
      <c r="S744" s="81"/>
      <c r="T744" s="81"/>
    </row>
    <row r="745" spans="3:20" ht="15.75" customHeight="1" x14ac:dyDescent="0.2"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R745" s="81"/>
      <c r="S745" s="81"/>
      <c r="T745" s="81"/>
    </row>
    <row r="746" spans="3:20" ht="15.75" customHeight="1" x14ac:dyDescent="0.2"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R746" s="81"/>
      <c r="S746" s="81"/>
      <c r="T746" s="81"/>
    </row>
    <row r="747" spans="3:20" ht="15.75" customHeight="1" x14ac:dyDescent="0.2"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R747" s="81"/>
      <c r="S747" s="81"/>
      <c r="T747" s="81"/>
    </row>
    <row r="748" spans="3:20" ht="15.75" customHeight="1" x14ac:dyDescent="0.2"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R748" s="81"/>
      <c r="S748" s="81"/>
      <c r="T748" s="81"/>
    </row>
    <row r="749" spans="3:20" ht="15.75" customHeight="1" x14ac:dyDescent="0.2"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R749" s="81"/>
      <c r="S749" s="81"/>
      <c r="T749" s="81"/>
    </row>
    <row r="750" spans="3:20" ht="15.75" customHeight="1" x14ac:dyDescent="0.2"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R750" s="81"/>
      <c r="S750" s="81"/>
      <c r="T750" s="81"/>
    </row>
    <row r="751" spans="3:20" ht="15.75" customHeight="1" x14ac:dyDescent="0.2"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R751" s="81"/>
      <c r="S751" s="81"/>
      <c r="T751" s="81"/>
    </row>
    <row r="752" spans="3:20" ht="15.75" customHeight="1" x14ac:dyDescent="0.2"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R752" s="81"/>
      <c r="S752" s="81"/>
      <c r="T752" s="81"/>
    </row>
    <row r="753" spans="3:20" ht="15.75" customHeight="1" x14ac:dyDescent="0.2"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R753" s="81"/>
      <c r="S753" s="81"/>
      <c r="T753" s="81"/>
    </row>
    <row r="754" spans="3:20" ht="15.75" customHeight="1" x14ac:dyDescent="0.2"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R754" s="81"/>
      <c r="S754" s="81"/>
      <c r="T754" s="81"/>
    </row>
    <row r="755" spans="3:20" ht="15.75" customHeight="1" x14ac:dyDescent="0.2"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R755" s="81"/>
      <c r="S755" s="81"/>
      <c r="T755" s="81"/>
    </row>
    <row r="756" spans="3:20" ht="15.75" customHeight="1" x14ac:dyDescent="0.2"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R756" s="81"/>
      <c r="S756" s="81"/>
      <c r="T756" s="81"/>
    </row>
    <row r="757" spans="3:20" ht="15.75" customHeight="1" x14ac:dyDescent="0.2"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R757" s="81"/>
      <c r="S757" s="81"/>
      <c r="T757" s="81"/>
    </row>
    <row r="758" spans="3:20" ht="15.75" customHeight="1" x14ac:dyDescent="0.2"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R758" s="81"/>
      <c r="S758" s="81"/>
      <c r="T758" s="81"/>
    </row>
    <row r="759" spans="3:20" ht="15.75" customHeight="1" x14ac:dyDescent="0.2"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R759" s="81"/>
      <c r="S759" s="81"/>
      <c r="T759" s="81"/>
    </row>
    <row r="760" spans="3:20" ht="15.75" customHeight="1" x14ac:dyDescent="0.2"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R760" s="81"/>
      <c r="S760" s="81"/>
      <c r="T760" s="81"/>
    </row>
    <row r="761" spans="3:20" ht="15.75" customHeight="1" x14ac:dyDescent="0.2"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R761" s="81"/>
      <c r="S761" s="81"/>
      <c r="T761" s="81"/>
    </row>
    <row r="762" spans="3:20" ht="15.75" customHeight="1" x14ac:dyDescent="0.2"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R762" s="81"/>
      <c r="S762" s="81"/>
      <c r="T762" s="81"/>
    </row>
    <row r="763" spans="3:20" ht="15.75" customHeight="1" x14ac:dyDescent="0.2"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R763" s="81"/>
      <c r="S763" s="81"/>
      <c r="T763" s="81"/>
    </row>
    <row r="764" spans="3:20" ht="15.75" customHeight="1" x14ac:dyDescent="0.2"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R764" s="81"/>
      <c r="S764" s="81"/>
      <c r="T764" s="81"/>
    </row>
    <row r="765" spans="3:20" ht="15.75" customHeight="1" x14ac:dyDescent="0.2"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R765" s="81"/>
      <c r="S765" s="81"/>
      <c r="T765" s="81"/>
    </row>
    <row r="766" spans="3:20" ht="15.75" customHeight="1" x14ac:dyDescent="0.2"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R766" s="81"/>
      <c r="S766" s="81"/>
      <c r="T766" s="81"/>
    </row>
    <row r="767" spans="3:20" ht="15.75" customHeight="1" x14ac:dyDescent="0.2"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R767" s="81"/>
      <c r="S767" s="81"/>
      <c r="T767" s="81"/>
    </row>
    <row r="768" spans="3:20" ht="15.75" customHeight="1" x14ac:dyDescent="0.2"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R768" s="81"/>
      <c r="S768" s="81"/>
      <c r="T768" s="81"/>
    </row>
    <row r="769" spans="3:20" ht="15.75" customHeight="1" x14ac:dyDescent="0.2"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R769" s="81"/>
      <c r="S769" s="81"/>
      <c r="T769" s="81"/>
    </row>
    <row r="770" spans="3:20" ht="15.75" customHeight="1" x14ac:dyDescent="0.2"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R770" s="81"/>
      <c r="S770" s="81"/>
      <c r="T770" s="81"/>
    </row>
    <row r="771" spans="3:20" ht="15.75" customHeight="1" x14ac:dyDescent="0.2"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R771" s="81"/>
      <c r="S771" s="81"/>
      <c r="T771" s="81"/>
    </row>
    <row r="772" spans="3:20" ht="15.75" customHeight="1" x14ac:dyDescent="0.2"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R772" s="81"/>
      <c r="S772" s="81"/>
      <c r="T772" s="81"/>
    </row>
    <row r="773" spans="3:20" ht="15.75" customHeight="1" x14ac:dyDescent="0.2"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R773" s="81"/>
      <c r="S773" s="81"/>
      <c r="T773" s="81"/>
    </row>
    <row r="774" spans="3:20" ht="15.75" customHeight="1" x14ac:dyDescent="0.2"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R774" s="81"/>
      <c r="S774" s="81"/>
      <c r="T774" s="81"/>
    </row>
    <row r="775" spans="3:20" ht="15.75" customHeight="1" x14ac:dyDescent="0.2"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R775" s="81"/>
      <c r="S775" s="81"/>
      <c r="T775" s="81"/>
    </row>
    <row r="776" spans="3:20" ht="15.75" customHeight="1" x14ac:dyDescent="0.2"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R776" s="81"/>
      <c r="S776" s="81"/>
      <c r="T776" s="81"/>
    </row>
    <row r="777" spans="3:20" ht="15.75" customHeight="1" x14ac:dyDescent="0.2"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R777" s="81"/>
      <c r="S777" s="81"/>
      <c r="T777" s="81"/>
    </row>
    <row r="778" spans="3:20" ht="15.75" customHeight="1" x14ac:dyDescent="0.2"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R778" s="81"/>
      <c r="S778" s="81"/>
      <c r="T778" s="81"/>
    </row>
    <row r="779" spans="3:20" ht="15.75" customHeight="1" x14ac:dyDescent="0.2"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R779" s="81"/>
      <c r="S779" s="81"/>
      <c r="T779" s="81"/>
    </row>
    <row r="780" spans="3:20" ht="15.75" customHeight="1" x14ac:dyDescent="0.2"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R780" s="81"/>
      <c r="S780" s="81"/>
      <c r="T780" s="81"/>
    </row>
    <row r="781" spans="3:20" ht="15.75" customHeight="1" x14ac:dyDescent="0.2"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R781" s="81"/>
      <c r="S781" s="81"/>
      <c r="T781" s="81"/>
    </row>
    <row r="782" spans="3:20" ht="15.75" customHeight="1" x14ac:dyDescent="0.2"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R782" s="81"/>
      <c r="S782" s="81"/>
      <c r="T782" s="81"/>
    </row>
    <row r="783" spans="3:20" ht="15.75" customHeight="1" x14ac:dyDescent="0.2"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R783" s="81"/>
      <c r="S783" s="81"/>
      <c r="T783" s="81"/>
    </row>
    <row r="784" spans="3:20" ht="15.75" customHeight="1" x14ac:dyDescent="0.2"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R784" s="81"/>
      <c r="S784" s="81"/>
      <c r="T784" s="81"/>
    </row>
    <row r="785" spans="3:20" ht="15.75" customHeight="1" x14ac:dyDescent="0.2"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R785" s="81"/>
      <c r="S785" s="81"/>
      <c r="T785" s="81"/>
    </row>
    <row r="786" spans="3:20" ht="15.75" customHeight="1" x14ac:dyDescent="0.2"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R786" s="81"/>
      <c r="S786" s="81"/>
      <c r="T786" s="81"/>
    </row>
    <row r="787" spans="3:20" ht="15.75" customHeight="1" x14ac:dyDescent="0.2"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R787" s="81"/>
      <c r="S787" s="81"/>
      <c r="T787" s="81"/>
    </row>
    <row r="788" spans="3:20" ht="15.75" customHeight="1" x14ac:dyDescent="0.2"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R788" s="81"/>
      <c r="S788" s="81"/>
      <c r="T788" s="81"/>
    </row>
    <row r="789" spans="3:20" ht="15.75" customHeight="1" x14ac:dyDescent="0.2"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R789" s="81"/>
      <c r="S789" s="81"/>
      <c r="T789" s="81"/>
    </row>
    <row r="790" spans="3:20" ht="15.75" customHeight="1" x14ac:dyDescent="0.2"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R790" s="81"/>
      <c r="S790" s="81"/>
      <c r="T790" s="81"/>
    </row>
    <row r="791" spans="3:20" ht="15.75" customHeight="1" x14ac:dyDescent="0.2"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R791" s="81"/>
      <c r="S791" s="81"/>
      <c r="T791" s="81"/>
    </row>
    <row r="792" spans="3:20" ht="15.75" customHeight="1" x14ac:dyDescent="0.2"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R792" s="81"/>
      <c r="S792" s="81"/>
      <c r="T792" s="81"/>
    </row>
    <row r="793" spans="3:20" ht="15.75" customHeight="1" x14ac:dyDescent="0.2"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R793" s="81"/>
      <c r="S793" s="81"/>
      <c r="T793" s="81"/>
    </row>
    <row r="794" spans="3:20" ht="15.75" customHeight="1" x14ac:dyDescent="0.2"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R794" s="81"/>
      <c r="S794" s="81"/>
      <c r="T794" s="81"/>
    </row>
    <row r="795" spans="3:20" ht="15.75" customHeight="1" x14ac:dyDescent="0.2"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R795" s="81"/>
      <c r="S795" s="81"/>
      <c r="T795" s="81"/>
    </row>
    <row r="796" spans="3:20" ht="15.75" customHeight="1" x14ac:dyDescent="0.2"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R796" s="81"/>
      <c r="S796" s="81"/>
      <c r="T796" s="81"/>
    </row>
    <row r="797" spans="3:20" ht="15.75" customHeight="1" x14ac:dyDescent="0.2"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R797" s="81"/>
      <c r="S797" s="81"/>
      <c r="T797" s="81"/>
    </row>
    <row r="798" spans="3:20" ht="15.75" customHeight="1" x14ac:dyDescent="0.2"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R798" s="81"/>
      <c r="S798" s="81"/>
      <c r="T798" s="81"/>
    </row>
    <row r="799" spans="3:20" ht="15.75" customHeight="1" x14ac:dyDescent="0.2"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R799" s="81"/>
      <c r="S799" s="81"/>
      <c r="T799" s="81"/>
    </row>
    <row r="800" spans="3:20" ht="15.75" customHeight="1" x14ac:dyDescent="0.2"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R800" s="81"/>
      <c r="S800" s="81"/>
      <c r="T800" s="81"/>
    </row>
    <row r="801" spans="3:20" ht="15.75" customHeight="1" x14ac:dyDescent="0.2"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R801" s="81"/>
      <c r="S801" s="81"/>
      <c r="T801" s="81"/>
    </row>
    <row r="802" spans="3:20" ht="15.75" customHeight="1" x14ac:dyDescent="0.2"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R802" s="81"/>
      <c r="S802" s="81"/>
      <c r="T802" s="81"/>
    </row>
    <row r="803" spans="3:20" ht="15.75" customHeight="1" x14ac:dyDescent="0.2"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R803" s="81"/>
      <c r="S803" s="81"/>
      <c r="T803" s="81"/>
    </row>
    <row r="804" spans="3:20" ht="15.75" customHeight="1" x14ac:dyDescent="0.2"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R804" s="81"/>
      <c r="S804" s="81"/>
      <c r="T804" s="81"/>
    </row>
    <row r="805" spans="3:20" ht="15.75" customHeight="1" x14ac:dyDescent="0.2"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R805" s="81"/>
      <c r="S805" s="81"/>
      <c r="T805" s="81"/>
    </row>
    <row r="806" spans="3:20" ht="15.75" customHeight="1" x14ac:dyDescent="0.2"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R806" s="81"/>
      <c r="S806" s="81"/>
      <c r="T806" s="81"/>
    </row>
    <row r="807" spans="3:20" ht="15.75" customHeight="1" x14ac:dyDescent="0.2"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R807" s="81"/>
      <c r="S807" s="81"/>
      <c r="T807" s="81"/>
    </row>
    <row r="808" spans="3:20" ht="15.75" customHeight="1" x14ac:dyDescent="0.2"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R808" s="81"/>
      <c r="S808" s="81"/>
      <c r="T808" s="81"/>
    </row>
    <row r="809" spans="3:20" ht="15.75" customHeight="1" x14ac:dyDescent="0.2"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R809" s="81"/>
      <c r="S809" s="81"/>
      <c r="T809" s="81"/>
    </row>
    <row r="810" spans="3:20" ht="15.75" customHeight="1" x14ac:dyDescent="0.2"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R810" s="81"/>
      <c r="S810" s="81"/>
      <c r="T810" s="81"/>
    </row>
    <row r="811" spans="3:20" ht="15.75" customHeight="1" x14ac:dyDescent="0.2"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R811" s="81"/>
      <c r="S811" s="81"/>
      <c r="T811" s="81"/>
    </row>
    <row r="812" spans="3:20" ht="15.75" customHeight="1" x14ac:dyDescent="0.2"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R812" s="81"/>
      <c r="S812" s="81"/>
      <c r="T812" s="81"/>
    </row>
    <row r="813" spans="3:20" ht="15.75" customHeight="1" x14ac:dyDescent="0.2"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R813" s="81"/>
      <c r="S813" s="81"/>
      <c r="T813" s="81"/>
    </row>
    <row r="814" spans="3:20" ht="15.75" customHeight="1" x14ac:dyDescent="0.2"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R814" s="81"/>
      <c r="S814" s="81"/>
      <c r="T814" s="81"/>
    </row>
    <row r="815" spans="3:20" ht="15.75" customHeight="1" x14ac:dyDescent="0.2"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R815" s="81"/>
      <c r="S815" s="81"/>
      <c r="T815" s="81"/>
    </row>
    <row r="816" spans="3:20" ht="15.75" customHeight="1" x14ac:dyDescent="0.2"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R816" s="81"/>
      <c r="S816" s="81"/>
      <c r="T816" s="81"/>
    </row>
    <row r="817" spans="3:20" ht="15.75" customHeight="1" x14ac:dyDescent="0.2"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R817" s="81"/>
      <c r="S817" s="81"/>
      <c r="T817" s="81"/>
    </row>
    <row r="818" spans="3:20" ht="15.75" customHeight="1" x14ac:dyDescent="0.2"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R818" s="81"/>
      <c r="S818" s="81"/>
      <c r="T818" s="81"/>
    </row>
    <row r="819" spans="3:20" ht="15.75" customHeight="1" x14ac:dyDescent="0.2"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R819" s="81"/>
      <c r="S819" s="81"/>
      <c r="T819" s="81"/>
    </row>
    <row r="820" spans="3:20" ht="15.75" customHeight="1" x14ac:dyDescent="0.2"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R820" s="81"/>
      <c r="S820" s="81"/>
      <c r="T820" s="81"/>
    </row>
    <row r="821" spans="3:20" ht="15.75" customHeight="1" x14ac:dyDescent="0.2"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R821" s="81"/>
      <c r="S821" s="81"/>
      <c r="T821" s="81"/>
    </row>
    <row r="822" spans="3:20" ht="15.75" customHeight="1" x14ac:dyDescent="0.2"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R822" s="81"/>
      <c r="S822" s="81"/>
      <c r="T822" s="81"/>
    </row>
    <row r="823" spans="3:20" ht="15.75" customHeight="1" x14ac:dyDescent="0.2"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R823" s="81"/>
      <c r="S823" s="81"/>
      <c r="T823" s="81"/>
    </row>
    <row r="824" spans="3:20" ht="15.75" customHeight="1" x14ac:dyDescent="0.2"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R824" s="81"/>
      <c r="S824" s="81"/>
      <c r="T824" s="81"/>
    </row>
    <row r="825" spans="3:20" ht="15.75" customHeight="1" x14ac:dyDescent="0.2"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R825" s="81"/>
      <c r="S825" s="81"/>
      <c r="T825" s="81"/>
    </row>
    <row r="826" spans="3:20" ht="15.75" customHeight="1" x14ac:dyDescent="0.2"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R826" s="81"/>
      <c r="S826" s="81"/>
      <c r="T826" s="81"/>
    </row>
    <row r="827" spans="3:20" ht="15.75" customHeight="1" x14ac:dyDescent="0.2"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R827" s="81"/>
      <c r="S827" s="81"/>
      <c r="T827" s="81"/>
    </row>
    <row r="828" spans="3:20" ht="15.75" customHeight="1" x14ac:dyDescent="0.2"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R828" s="81"/>
      <c r="S828" s="81"/>
      <c r="T828" s="81"/>
    </row>
    <row r="829" spans="3:20" ht="15.75" customHeight="1" x14ac:dyDescent="0.2"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R829" s="81"/>
      <c r="S829" s="81"/>
      <c r="T829" s="81"/>
    </row>
    <row r="830" spans="3:20" ht="15.75" customHeight="1" x14ac:dyDescent="0.2"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R830" s="81"/>
      <c r="S830" s="81"/>
      <c r="T830" s="81"/>
    </row>
    <row r="831" spans="3:20" ht="15.75" customHeight="1" x14ac:dyDescent="0.2"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R831" s="81"/>
      <c r="S831" s="81"/>
      <c r="T831" s="81"/>
    </row>
    <row r="832" spans="3:20" ht="15.75" customHeight="1" x14ac:dyDescent="0.2"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R832" s="81"/>
      <c r="S832" s="81"/>
      <c r="T832" s="81"/>
    </row>
    <row r="833" spans="3:20" ht="15.75" customHeight="1" x14ac:dyDescent="0.2"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R833" s="81"/>
      <c r="S833" s="81"/>
      <c r="T833" s="81"/>
    </row>
    <row r="834" spans="3:20" ht="15.75" customHeight="1" x14ac:dyDescent="0.2"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R834" s="81"/>
      <c r="S834" s="81"/>
      <c r="T834" s="81"/>
    </row>
    <row r="835" spans="3:20" ht="15.75" customHeight="1" x14ac:dyDescent="0.2"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R835" s="81"/>
      <c r="S835" s="81"/>
      <c r="T835" s="81"/>
    </row>
    <row r="836" spans="3:20" ht="15.75" customHeight="1" x14ac:dyDescent="0.2"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R836" s="81"/>
      <c r="S836" s="81"/>
      <c r="T836" s="81"/>
    </row>
    <row r="837" spans="3:20" ht="15.75" customHeight="1" x14ac:dyDescent="0.2"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R837" s="81"/>
      <c r="S837" s="81"/>
      <c r="T837" s="81"/>
    </row>
    <row r="838" spans="3:20" ht="15.75" customHeight="1" x14ac:dyDescent="0.2"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R838" s="81"/>
      <c r="S838" s="81"/>
      <c r="T838" s="81"/>
    </row>
    <row r="839" spans="3:20" ht="15.75" customHeight="1" x14ac:dyDescent="0.2"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R839" s="81"/>
      <c r="S839" s="81"/>
      <c r="T839" s="81"/>
    </row>
    <row r="840" spans="3:20" ht="15.75" customHeight="1" x14ac:dyDescent="0.2"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R840" s="81"/>
      <c r="S840" s="81"/>
      <c r="T840" s="81"/>
    </row>
    <row r="841" spans="3:20" ht="15.75" customHeight="1" x14ac:dyDescent="0.2"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R841" s="81"/>
      <c r="S841" s="81"/>
      <c r="T841" s="81"/>
    </row>
    <row r="842" spans="3:20" ht="15.75" customHeight="1" x14ac:dyDescent="0.2"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R842" s="81"/>
      <c r="S842" s="81"/>
      <c r="T842" s="81"/>
    </row>
    <row r="843" spans="3:20" ht="15.75" customHeight="1" x14ac:dyDescent="0.2"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R843" s="81"/>
      <c r="S843" s="81"/>
      <c r="T843" s="81"/>
    </row>
    <row r="844" spans="3:20" ht="15.75" customHeight="1" x14ac:dyDescent="0.2"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R844" s="81"/>
      <c r="S844" s="81"/>
      <c r="T844" s="81"/>
    </row>
    <row r="845" spans="3:20" ht="15.75" customHeight="1" x14ac:dyDescent="0.2"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R845" s="81"/>
      <c r="S845" s="81"/>
      <c r="T845" s="81"/>
    </row>
    <row r="846" spans="3:20" ht="15.75" customHeight="1" x14ac:dyDescent="0.2"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R846" s="81"/>
      <c r="S846" s="81"/>
      <c r="T846" s="81"/>
    </row>
    <row r="847" spans="3:20" ht="15.75" customHeight="1" x14ac:dyDescent="0.2"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R847" s="81"/>
      <c r="S847" s="81"/>
      <c r="T847" s="81"/>
    </row>
    <row r="848" spans="3:20" ht="15.75" customHeight="1" x14ac:dyDescent="0.2"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R848" s="81"/>
      <c r="S848" s="81"/>
      <c r="T848" s="81"/>
    </row>
    <row r="849" spans="3:20" ht="15.75" customHeight="1" x14ac:dyDescent="0.2"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R849" s="81"/>
      <c r="S849" s="81"/>
      <c r="T849" s="81"/>
    </row>
    <row r="850" spans="3:20" ht="15.75" customHeight="1" x14ac:dyDescent="0.2"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R850" s="81"/>
      <c r="S850" s="81"/>
      <c r="T850" s="81"/>
    </row>
    <row r="851" spans="3:20" ht="15.75" customHeight="1" x14ac:dyDescent="0.2"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R851" s="81"/>
      <c r="S851" s="81"/>
      <c r="T851" s="81"/>
    </row>
    <row r="852" spans="3:20" ht="15.75" customHeight="1" x14ac:dyDescent="0.2"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R852" s="81"/>
      <c r="S852" s="81"/>
      <c r="T852" s="81"/>
    </row>
    <row r="853" spans="3:20" ht="15.75" customHeight="1" x14ac:dyDescent="0.2"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R853" s="81"/>
      <c r="S853" s="81"/>
      <c r="T853" s="81"/>
    </row>
    <row r="854" spans="3:20" ht="15.75" customHeight="1" x14ac:dyDescent="0.2"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R854" s="81"/>
      <c r="S854" s="81"/>
      <c r="T854" s="81"/>
    </row>
    <row r="855" spans="3:20" ht="15.75" customHeight="1" x14ac:dyDescent="0.2"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R855" s="81"/>
      <c r="S855" s="81"/>
      <c r="T855" s="81"/>
    </row>
    <row r="856" spans="3:20" ht="15.75" customHeight="1" x14ac:dyDescent="0.2"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R856" s="81"/>
      <c r="S856" s="81"/>
      <c r="T856" s="81"/>
    </row>
    <row r="857" spans="3:20" ht="15.75" customHeight="1" x14ac:dyDescent="0.2"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R857" s="81"/>
      <c r="S857" s="81"/>
      <c r="T857" s="81"/>
    </row>
    <row r="858" spans="3:20" ht="15.75" customHeight="1" x14ac:dyDescent="0.2"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R858" s="81"/>
      <c r="S858" s="81"/>
      <c r="T858" s="81"/>
    </row>
    <row r="859" spans="3:20" ht="15.75" customHeight="1" x14ac:dyDescent="0.2"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R859" s="81"/>
      <c r="S859" s="81"/>
      <c r="T859" s="81"/>
    </row>
    <row r="860" spans="3:20" ht="15.75" customHeight="1" x14ac:dyDescent="0.2"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R860" s="81"/>
      <c r="S860" s="81"/>
      <c r="T860" s="81"/>
    </row>
    <row r="861" spans="3:20" ht="15.75" customHeight="1" x14ac:dyDescent="0.2"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R861" s="81"/>
      <c r="S861" s="81"/>
      <c r="T861" s="81"/>
    </row>
    <row r="862" spans="3:20" ht="15.75" customHeight="1" x14ac:dyDescent="0.2"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R862" s="81"/>
      <c r="S862" s="81"/>
      <c r="T862" s="81"/>
    </row>
    <row r="863" spans="3:20" ht="15.75" customHeight="1" x14ac:dyDescent="0.2"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R863" s="81"/>
      <c r="S863" s="81"/>
      <c r="T863" s="81"/>
    </row>
    <row r="864" spans="3:20" ht="15.75" customHeight="1" x14ac:dyDescent="0.2"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R864" s="81"/>
      <c r="S864" s="81"/>
      <c r="T864" s="81"/>
    </row>
    <row r="865" spans="3:20" ht="15.75" customHeight="1" x14ac:dyDescent="0.2"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R865" s="81"/>
      <c r="S865" s="81"/>
      <c r="T865" s="81"/>
    </row>
    <row r="866" spans="3:20" ht="15.75" customHeight="1" x14ac:dyDescent="0.2"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R866" s="81"/>
      <c r="S866" s="81"/>
      <c r="T866" s="81"/>
    </row>
    <row r="867" spans="3:20" ht="15.75" customHeight="1" x14ac:dyDescent="0.2"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R867" s="81"/>
      <c r="S867" s="81"/>
      <c r="T867" s="81"/>
    </row>
    <row r="868" spans="3:20" ht="15.75" customHeight="1" x14ac:dyDescent="0.2"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R868" s="81"/>
      <c r="S868" s="81"/>
      <c r="T868" s="81"/>
    </row>
    <row r="869" spans="3:20" ht="15.75" customHeight="1" x14ac:dyDescent="0.2"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R869" s="81"/>
      <c r="S869" s="81"/>
      <c r="T869" s="81"/>
    </row>
    <row r="870" spans="3:20" ht="15.75" customHeight="1" x14ac:dyDescent="0.2"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R870" s="81"/>
      <c r="S870" s="81"/>
      <c r="T870" s="81"/>
    </row>
    <row r="871" spans="3:20" ht="15.75" customHeight="1" x14ac:dyDescent="0.2"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R871" s="81"/>
      <c r="S871" s="81"/>
      <c r="T871" s="81"/>
    </row>
    <row r="872" spans="3:20" ht="15.75" customHeight="1" x14ac:dyDescent="0.2"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R872" s="81"/>
      <c r="S872" s="81"/>
      <c r="T872" s="81"/>
    </row>
    <row r="873" spans="3:20" ht="15.75" customHeight="1" x14ac:dyDescent="0.2"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R873" s="81"/>
      <c r="S873" s="81"/>
      <c r="T873" s="81"/>
    </row>
    <row r="874" spans="3:20" ht="15.75" customHeight="1" x14ac:dyDescent="0.2"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R874" s="81"/>
      <c r="S874" s="81"/>
      <c r="T874" s="81"/>
    </row>
    <row r="875" spans="3:20" ht="15.75" customHeight="1" x14ac:dyDescent="0.2"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R875" s="81"/>
      <c r="S875" s="81"/>
      <c r="T875" s="81"/>
    </row>
    <row r="876" spans="3:20" ht="15.75" customHeight="1" x14ac:dyDescent="0.2"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R876" s="81"/>
      <c r="S876" s="81"/>
      <c r="T876" s="81"/>
    </row>
    <row r="877" spans="3:20" ht="15.75" customHeight="1" x14ac:dyDescent="0.2"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R877" s="81"/>
      <c r="S877" s="81"/>
      <c r="T877" s="81"/>
    </row>
    <row r="878" spans="3:20" ht="15.75" customHeight="1" x14ac:dyDescent="0.2"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R878" s="81"/>
      <c r="S878" s="81"/>
      <c r="T878" s="81"/>
    </row>
    <row r="879" spans="3:20" ht="15.75" customHeight="1" x14ac:dyDescent="0.2"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R879" s="81"/>
      <c r="S879" s="81"/>
      <c r="T879" s="81"/>
    </row>
    <row r="880" spans="3:20" ht="15.75" customHeight="1" x14ac:dyDescent="0.2"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R880" s="81"/>
      <c r="S880" s="81"/>
      <c r="T880" s="81"/>
    </row>
    <row r="881" spans="3:20" ht="15.75" customHeight="1" x14ac:dyDescent="0.2"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R881" s="81"/>
      <c r="S881" s="81"/>
      <c r="T881" s="81"/>
    </row>
    <row r="882" spans="3:20" ht="15.75" customHeight="1" x14ac:dyDescent="0.2"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R882" s="81"/>
      <c r="S882" s="81"/>
      <c r="T882" s="81"/>
    </row>
    <row r="883" spans="3:20" ht="15.75" customHeight="1" x14ac:dyDescent="0.2"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R883" s="81"/>
      <c r="S883" s="81"/>
      <c r="T883" s="81"/>
    </row>
    <row r="884" spans="3:20" ht="15.75" customHeight="1" x14ac:dyDescent="0.2"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R884" s="81"/>
      <c r="S884" s="81"/>
      <c r="T884" s="81"/>
    </row>
    <row r="885" spans="3:20" ht="15.75" customHeight="1" x14ac:dyDescent="0.2"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R885" s="81"/>
      <c r="S885" s="81"/>
      <c r="T885" s="81"/>
    </row>
    <row r="886" spans="3:20" ht="15.75" customHeight="1" x14ac:dyDescent="0.2"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R886" s="81"/>
      <c r="S886" s="81"/>
      <c r="T886" s="81"/>
    </row>
    <row r="887" spans="3:20" ht="15.75" customHeight="1" x14ac:dyDescent="0.2"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R887" s="81"/>
      <c r="S887" s="81"/>
      <c r="T887" s="81"/>
    </row>
    <row r="888" spans="3:20" ht="15.75" customHeight="1" x14ac:dyDescent="0.2"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R888" s="81"/>
      <c r="S888" s="81"/>
      <c r="T888" s="81"/>
    </row>
    <row r="889" spans="3:20" ht="15.75" customHeight="1" x14ac:dyDescent="0.2"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R889" s="81"/>
      <c r="S889" s="81"/>
      <c r="T889" s="81"/>
    </row>
    <row r="890" spans="3:20" ht="15.75" customHeight="1" x14ac:dyDescent="0.2"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R890" s="81"/>
      <c r="S890" s="81"/>
      <c r="T890" s="81"/>
    </row>
    <row r="891" spans="3:20" ht="15.75" customHeight="1" x14ac:dyDescent="0.2"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R891" s="81"/>
      <c r="S891" s="81"/>
      <c r="T891" s="81"/>
    </row>
    <row r="892" spans="3:20" ht="15.75" customHeight="1" x14ac:dyDescent="0.2"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R892" s="81"/>
      <c r="S892" s="81"/>
      <c r="T892" s="81"/>
    </row>
    <row r="893" spans="3:20" ht="15.75" customHeight="1" x14ac:dyDescent="0.2"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R893" s="81"/>
      <c r="S893" s="81"/>
      <c r="T893" s="81"/>
    </row>
    <row r="894" spans="3:20" ht="15.75" customHeight="1" x14ac:dyDescent="0.2"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R894" s="81"/>
      <c r="S894" s="81"/>
      <c r="T894" s="81"/>
    </row>
    <row r="895" spans="3:20" ht="15.75" customHeight="1" x14ac:dyDescent="0.2"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R895" s="81"/>
      <c r="S895" s="81"/>
      <c r="T895" s="81"/>
    </row>
    <row r="896" spans="3:20" ht="15.75" customHeight="1" x14ac:dyDescent="0.2"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R896" s="81"/>
      <c r="S896" s="81"/>
      <c r="T896" s="81"/>
    </row>
    <row r="897" spans="3:20" ht="15.75" customHeight="1" x14ac:dyDescent="0.2"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R897" s="81"/>
      <c r="S897" s="81"/>
      <c r="T897" s="81"/>
    </row>
    <row r="898" spans="3:20" ht="15.75" customHeight="1" x14ac:dyDescent="0.2"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R898" s="81"/>
      <c r="S898" s="81"/>
      <c r="T898" s="81"/>
    </row>
    <row r="899" spans="3:20" ht="15.75" customHeight="1" x14ac:dyDescent="0.2"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R899" s="81"/>
      <c r="S899" s="81"/>
      <c r="T899" s="81"/>
    </row>
    <row r="900" spans="3:20" ht="15.75" customHeight="1" x14ac:dyDescent="0.2"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R900" s="81"/>
      <c r="S900" s="81"/>
      <c r="T900" s="81"/>
    </row>
    <row r="901" spans="3:20" ht="15.75" customHeight="1" x14ac:dyDescent="0.2"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R901" s="81"/>
      <c r="S901" s="81"/>
      <c r="T901" s="81"/>
    </row>
    <row r="902" spans="3:20" ht="15.75" customHeight="1" x14ac:dyDescent="0.2"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R902" s="81"/>
      <c r="S902" s="81"/>
      <c r="T902" s="81"/>
    </row>
    <row r="903" spans="3:20" ht="15.75" customHeight="1" x14ac:dyDescent="0.2"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R903" s="81"/>
      <c r="S903" s="81"/>
      <c r="T903" s="81"/>
    </row>
    <row r="904" spans="3:20" ht="15.75" customHeight="1" x14ac:dyDescent="0.2"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R904" s="81"/>
      <c r="S904" s="81"/>
      <c r="T904" s="81"/>
    </row>
    <row r="905" spans="3:20" ht="15.75" customHeight="1" x14ac:dyDescent="0.2"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R905" s="81"/>
      <c r="S905" s="81"/>
      <c r="T905" s="81"/>
    </row>
    <row r="906" spans="3:20" ht="15.75" customHeight="1" x14ac:dyDescent="0.2"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R906" s="81"/>
      <c r="S906" s="81"/>
      <c r="T906" s="81"/>
    </row>
    <row r="907" spans="3:20" ht="15.75" customHeight="1" x14ac:dyDescent="0.2"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R907" s="81"/>
      <c r="S907" s="81"/>
      <c r="T907" s="81"/>
    </row>
    <row r="908" spans="3:20" ht="15.75" customHeight="1" x14ac:dyDescent="0.2"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R908" s="81"/>
      <c r="S908" s="81"/>
      <c r="T908" s="81"/>
    </row>
    <row r="909" spans="3:20" ht="15.75" customHeight="1" x14ac:dyDescent="0.2"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R909" s="81"/>
      <c r="S909" s="81"/>
      <c r="T909" s="81"/>
    </row>
    <row r="910" spans="3:20" ht="15.75" customHeight="1" x14ac:dyDescent="0.2"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R910" s="81"/>
      <c r="S910" s="81"/>
      <c r="T910" s="81"/>
    </row>
    <row r="911" spans="3:20" ht="15.75" customHeight="1" x14ac:dyDescent="0.2"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R911" s="81"/>
      <c r="S911" s="81"/>
      <c r="T911" s="81"/>
    </row>
    <row r="912" spans="3:20" ht="15.75" customHeight="1" x14ac:dyDescent="0.2"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R912" s="81"/>
      <c r="S912" s="81"/>
      <c r="T912" s="81"/>
    </row>
    <row r="913" spans="3:20" ht="15.75" customHeight="1" x14ac:dyDescent="0.2"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R913" s="81"/>
      <c r="S913" s="81"/>
      <c r="T913" s="81"/>
    </row>
    <row r="914" spans="3:20" ht="15.75" customHeight="1" x14ac:dyDescent="0.2"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R914" s="81"/>
      <c r="S914" s="81"/>
      <c r="T914" s="81"/>
    </row>
    <row r="915" spans="3:20" ht="15.75" customHeight="1" x14ac:dyDescent="0.2"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R915" s="81"/>
      <c r="S915" s="81"/>
      <c r="T915" s="81"/>
    </row>
    <row r="916" spans="3:20" ht="15.75" customHeight="1" x14ac:dyDescent="0.2"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R916" s="81"/>
      <c r="S916" s="81"/>
      <c r="T916" s="81"/>
    </row>
    <row r="917" spans="3:20" ht="15.75" customHeight="1" x14ac:dyDescent="0.2"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R917" s="81"/>
      <c r="S917" s="81"/>
      <c r="T917" s="81"/>
    </row>
    <row r="918" spans="3:20" ht="15.75" customHeight="1" x14ac:dyDescent="0.2"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R918" s="81"/>
      <c r="S918" s="81"/>
      <c r="T918" s="81"/>
    </row>
    <row r="919" spans="3:20" ht="15.75" customHeight="1" x14ac:dyDescent="0.2"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R919" s="81"/>
      <c r="S919" s="81"/>
      <c r="T919" s="81"/>
    </row>
    <row r="920" spans="3:20" ht="15.75" customHeight="1" x14ac:dyDescent="0.2"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R920" s="81"/>
      <c r="S920" s="81"/>
      <c r="T920" s="81"/>
    </row>
    <row r="921" spans="3:20" ht="15.75" customHeight="1" x14ac:dyDescent="0.2"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R921" s="81"/>
      <c r="S921" s="81"/>
      <c r="T921" s="81"/>
    </row>
    <row r="922" spans="3:20" ht="15.75" customHeight="1" x14ac:dyDescent="0.2"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R922" s="81"/>
      <c r="S922" s="81"/>
      <c r="T922" s="81"/>
    </row>
    <row r="923" spans="3:20" ht="15.75" customHeight="1" x14ac:dyDescent="0.2"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R923" s="81"/>
      <c r="S923" s="81"/>
      <c r="T923" s="81"/>
    </row>
    <row r="924" spans="3:20" ht="15.75" customHeight="1" x14ac:dyDescent="0.2"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R924" s="81"/>
      <c r="S924" s="81"/>
      <c r="T924" s="81"/>
    </row>
    <row r="925" spans="3:20" ht="15.75" customHeight="1" x14ac:dyDescent="0.2"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R925" s="81"/>
      <c r="S925" s="81"/>
      <c r="T925" s="81"/>
    </row>
    <row r="926" spans="3:20" ht="15.75" customHeight="1" x14ac:dyDescent="0.2"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R926" s="81"/>
      <c r="S926" s="81"/>
      <c r="T926" s="81"/>
    </row>
    <row r="927" spans="3:20" ht="15.75" customHeight="1" x14ac:dyDescent="0.2"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R927" s="81"/>
      <c r="S927" s="81"/>
      <c r="T927" s="81"/>
    </row>
    <row r="928" spans="3:20" ht="15.75" customHeight="1" x14ac:dyDescent="0.2"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R928" s="81"/>
      <c r="S928" s="81"/>
      <c r="T928" s="81"/>
    </row>
    <row r="929" spans="3:20" ht="15.75" customHeight="1" x14ac:dyDescent="0.2"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R929" s="81"/>
      <c r="S929" s="81"/>
      <c r="T929" s="81"/>
    </row>
    <row r="930" spans="3:20" ht="15.75" customHeight="1" x14ac:dyDescent="0.2"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R930" s="81"/>
      <c r="S930" s="81"/>
      <c r="T930" s="81"/>
    </row>
    <row r="931" spans="3:20" ht="15.75" customHeight="1" x14ac:dyDescent="0.2"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R931" s="81"/>
      <c r="S931" s="81"/>
      <c r="T931" s="81"/>
    </row>
    <row r="932" spans="3:20" ht="15.75" customHeight="1" x14ac:dyDescent="0.2"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R932" s="81"/>
      <c r="S932" s="81"/>
      <c r="T932" s="81"/>
    </row>
    <row r="933" spans="3:20" ht="15.75" customHeight="1" x14ac:dyDescent="0.2"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R933" s="81"/>
      <c r="S933" s="81"/>
      <c r="T933" s="81"/>
    </row>
    <row r="934" spans="3:20" ht="15.75" customHeight="1" x14ac:dyDescent="0.2"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R934" s="81"/>
      <c r="S934" s="81"/>
      <c r="T934" s="81"/>
    </row>
    <row r="935" spans="3:20" ht="15.75" customHeight="1" x14ac:dyDescent="0.2"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R935" s="81"/>
      <c r="S935" s="81"/>
      <c r="T935" s="81"/>
    </row>
    <row r="936" spans="3:20" ht="15.75" customHeight="1" x14ac:dyDescent="0.2"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R936" s="81"/>
      <c r="S936" s="81"/>
      <c r="T936" s="81"/>
    </row>
    <row r="937" spans="3:20" ht="15.75" customHeight="1" x14ac:dyDescent="0.2"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R937" s="81"/>
      <c r="S937" s="81"/>
      <c r="T937" s="81"/>
    </row>
    <row r="938" spans="3:20" ht="15.75" customHeight="1" x14ac:dyDescent="0.2"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R938" s="81"/>
      <c r="S938" s="81"/>
      <c r="T938" s="81"/>
    </row>
    <row r="939" spans="3:20" ht="15.75" customHeight="1" x14ac:dyDescent="0.2"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R939" s="81"/>
      <c r="S939" s="81"/>
      <c r="T939" s="81"/>
    </row>
    <row r="940" spans="3:20" ht="15.75" customHeight="1" x14ac:dyDescent="0.2"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R940" s="81"/>
      <c r="S940" s="81"/>
      <c r="T940" s="81"/>
    </row>
    <row r="941" spans="3:20" ht="15.75" customHeight="1" x14ac:dyDescent="0.2"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R941" s="81"/>
      <c r="S941" s="81"/>
      <c r="T941" s="81"/>
    </row>
    <row r="942" spans="3:20" ht="15.75" customHeight="1" x14ac:dyDescent="0.2"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R942" s="81"/>
      <c r="S942" s="81"/>
      <c r="T942" s="81"/>
    </row>
    <row r="943" spans="3:20" ht="15.75" customHeight="1" x14ac:dyDescent="0.2"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R943" s="81"/>
      <c r="S943" s="81"/>
      <c r="T943" s="81"/>
    </row>
    <row r="944" spans="3:20" ht="15.75" customHeight="1" x14ac:dyDescent="0.2"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R944" s="81"/>
      <c r="S944" s="81"/>
      <c r="T944" s="81"/>
    </row>
    <row r="945" spans="3:20" ht="15.75" customHeight="1" x14ac:dyDescent="0.2"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R945" s="81"/>
      <c r="S945" s="81"/>
      <c r="T945" s="81"/>
    </row>
    <row r="946" spans="3:20" ht="15.75" customHeight="1" x14ac:dyDescent="0.2"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R946" s="81"/>
      <c r="S946" s="81"/>
      <c r="T946" s="81"/>
    </row>
    <row r="947" spans="3:20" ht="15.75" customHeight="1" x14ac:dyDescent="0.2"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R947" s="81"/>
      <c r="S947" s="81"/>
      <c r="T947" s="81"/>
    </row>
    <row r="948" spans="3:20" ht="15.75" customHeight="1" x14ac:dyDescent="0.2"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R948" s="81"/>
      <c r="S948" s="81"/>
      <c r="T948" s="81"/>
    </row>
    <row r="949" spans="3:20" ht="15.75" customHeight="1" x14ac:dyDescent="0.2"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R949" s="81"/>
      <c r="S949" s="81"/>
      <c r="T949" s="81"/>
    </row>
    <row r="950" spans="3:20" ht="15.75" customHeight="1" x14ac:dyDescent="0.2"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R950" s="81"/>
      <c r="S950" s="81"/>
      <c r="T950" s="81"/>
    </row>
    <row r="951" spans="3:20" ht="15.75" customHeight="1" x14ac:dyDescent="0.2"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R951" s="81"/>
      <c r="S951" s="81"/>
      <c r="T951" s="81"/>
    </row>
    <row r="952" spans="3:20" ht="15.75" customHeight="1" x14ac:dyDescent="0.2"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R952" s="81"/>
      <c r="S952" s="81"/>
      <c r="T952" s="81"/>
    </row>
    <row r="953" spans="3:20" ht="15.75" customHeight="1" x14ac:dyDescent="0.2"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R953" s="81"/>
      <c r="S953" s="81"/>
      <c r="T953" s="81"/>
    </row>
    <row r="954" spans="3:20" ht="15.75" customHeight="1" x14ac:dyDescent="0.2"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R954" s="81"/>
      <c r="S954" s="81"/>
      <c r="T954" s="81"/>
    </row>
    <row r="955" spans="3:20" ht="15.75" customHeight="1" x14ac:dyDescent="0.2"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R955" s="81"/>
      <c r="S955" s="81"/>
      <c r="T955" s="81"/>
    </row>
    <row r="956" spans="3:20" ht="15.75" customHeight="1" x14ac:dyDescent="0.2"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R956" s="81"/>
      <c r="S956" s="81"/>
      <c r="T956" s="81"/>
    </row>
    <row r="957" spans="3:20" ht="15.75" customHeight="1" x14ac:dyDescent="0.2"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R957" s="81"/>
      <c r="S957" s="81"/>
      <c r="T957" s="81"/>
    </row>
    <row r="958" spans="3:20" ht="15.75" customHeight="1" x14ac:dyDescent="0.2"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R958" s="81"/>
      <c r="S958" s="81"/>
      <c r="T958" s="81"/>
    </row>
    <row r="959" spans="3:20" ht="15.75" customHeight="1" x14ac:dyDescent="0.2"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R959" s="81"/>
      <c r="S959" s="81"/>
      <c r="T959" s="81"/>
    </row>
    <row r="960" spans="3:20" ht="15.75" customHeight="1" x14ac:dyDescent="0.2"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R960" s="81"/>
      <c r="S960" s="81"/>
      <c r="T960" s="81"/>
    </row>
    <row r="961" spans="3:20" ht="15.75" customHeight="1" x14ac:dyDescent="0.2"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R961" s="81"/>
      <c r="S961" s="81"/>
      <c r="T961" s="81"/>
    </row>
    <row r="962" spans="3:20" ht="15.75" customHeight="1" x14ac:dyDescent="0.2"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R962" s="81"/>
      <c r="S962" s="81"/>
      <c r="T962" s="81"/>
    </row>
    <row r="963" spans="3:20" ht="15.75" customHeight="1" x14ac:dyDescent="0.2"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R963" s="81"/>
      <c r="S963" s="81"/>
      <c r="T963" s="81"/>
    </row>
    <row r="964" spans="3:20" ht="15.75" customHeight="1" x14ac:dyDescent="0.2"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R964" s="81"/>
      <c r="S964" s="81"/>
      <c r="T964" s="81"/>
    </row>
    <row r="965" spans="3:20" ht="15.75" customHeight="1" x14ac:dyDescent="0.2"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R965" s="81"/>
      <c r="S965" s="81"/>
      <c r="T965" s="81"/>
    </row>
    <row r="966" spans="3:20" ht="15.75" customHeight="1" x14ac:dyDescent="0.2"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R966" s="81"/>
      <c r="S966" s="81"/>
      <c r="T966" s="81"/>
    </row>
    <row r="967" spans="3:20" ht="15.75" customHeight="1" x14ac:dyDescent="0.2"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R967" s="81"/>
      <c r="S967" s="81"/>
      <c r="T967" s="81"/>
    </row>
    <row r="968" spans="3:20" ht="15.75" customHeight="1" x14ac:dyDescent="0.2"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R968" s="81"/>
      <c r="S968" s="81"/>
      <c r="T968" s="81"/>
    </row>
    <row r="969" spans="3:20" ht="15.75" customHeight="1" x14ac:dyDescent="0.2"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R969" s="81"/>
      <c r="S969" s="81"/>
      <c r="T969" s="81"/>
    </row>
    <row r="970" spans="3:20" ht="15.75" customHeight="1" x14ac:dyDescent="0.2"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R970" s="81"/>
      <c r="S970" s="81"/>
      <c r="T970" s="81"/>
    </row>
    <row r="971" spans="3:20" ht="15.75" customHeight="1" x14ac:dyDescent="0.2"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R971" s="81"/>
      <c r="S971" s="81"/>
      <c r="T971" s="81"/>
    </row>
    <row r="972" spans="3:20" ht="15.75" customHeight="1" x14ac:dyDescent="0.2"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R972" s="81"/>
      <c r="S972" s="81"/>
      <c r="T972" s="81"/>
    </row>
    <row r="973" spans="3:20" ht="15.75" customHeight="1" x14ac:dyDescent="0.2"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R973" s="81"/>
      <c r="S973" s="81"/>
      <c r="T973" s="81"/>
    </row>
    <row r="974" spans="3:20" ht="15.75" customHeight="1" x14ac:dyDescent="0.2"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R974" s="81"/>
      <c r="S974" s="81"/>
      <c r="T974" s="81"/>
    </row>
    <row r="975" spans="3:20" ht="15.75" customHeight="1" x14ac:dyDescent="0.2"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R975" s="81"/>
      <c r="S975" s="81"/>
      <c r="T975" s="81"/>
    </row>
    <row r="976" spans="3:20" ht="15.75" customHeight="1" x14ac:dyDescent="0.2"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R976" s="81"/>
      <c r="S976" s="81"/>
      <c r="T976" s="81"/>
    </row>
    <row r="977" spans="3:20" ht="15.75" customHeight="1" x14ac:dyDescent="0.2"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R977" s="81"/>
      <c r="S977" s="81"/>
      <c r="T977" s="81"/>
    </row>
    <row r="978" spans="3:20" ht="15.75" customHeight="1" x14ac:dyDescent="0.2"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R978" s="81"/>
      <c r="S978" s="81"/>
      <c r="T978" s="81"/>
    </row>
    <row r="979" spans="3:20" ht="15.75" customHeight="1" x14ac:dyDescent="0.2"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R979" s="81"/>
      <c r="S979" s="81"/>
      <c r="T979" s="81"/>
    </row>
    <row r="980" spans="3:20" ht="15.75" customHeight="1" x14ac:dyDescent="0.2"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R980" s="81"/>
      <c r="S980" s="81"/>
      <c r="T980" s="81"/>
    </row>
    <row r="981" spans="3:20" ht="15.75" customHeight="1" x14ac:dyDescent="0.2"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R981" s="81"/>
      <c r="S981" s="81"/>
      <c r="T981" s="81"/>
    </row>
    <row r="982" spans="3:20" ht="15.75" customHeight="1" x14ac:dyDescent="0.2"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R982" s="81"/>
      <c r="S982" s="81"/>
      <c r="T982" s="81"/>
    </row>
    <row r="983" spans="3:20" ht="15.75" customHeight="1" x14ac:dyDescent="0.2"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R983" s="81"/>
      <c r="S983" s="81"/>
      <c r="T983" s="81"/>
    </row>
    <row r="984" spans="3:20" ht="15.75" customHeight="1" x14ac:dyDescent="0.2"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R984" s="81"/>
      <c r="S984" s="81"/>
      <c r="T984" s="81"/>
    </row>
    <row r="985" spans="3:20" ht="15.75" customHeight="1" x14ac:dyDescent="0.2"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R985" s="81"/>
      <c r="S985" s="81"/>
      <c r="T985" s="81"/>
    </row>
    <row r="986" spans="3:20" ht="15.75" customHeight="1" x14ac:dyDescent="0.2"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R986" s="81"/>
      <c r="S986" s="81"/>
      <c r="T986" s="81"/>
    </row>
    <row r="987" spans="3:20" ht="15.75" customHeight="1" x14ac:dyDescent="0.2"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R987" s="81"/>
      <c r="S987" s="81"/>
      <c r="T987" s="81"/>
    </row>
    <row r="988" spans="3:20" ht="15.75" customHeight="1" x14ac:dyDescent="0.2"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R988" s="81"/>
      <c r="S988" s="81"/>
      <c r="T988" s="81"/>
    </row>
    <row r="989" spans="3:20" ht="15.75" customHeight="1" x14ac:dyDescent="0.2"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R989" s="81"/>
      <c r="S989" s="81"/>
      <c r="T989" s="81"/>
    </row>
    <row r="990" spans="3:20" ht="15.75" customHeight="1" x14ac:dyDescent="0.2"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R990" s="81"/>
      <c r="S990" s="81"/>
      <c r="T990" s="81"/>
    </row>
    <row r="991" spans="3:20" ht="15.75" customHeight="1" x14ac:dyDescent="0.2"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R991" s="81"/>
      <c r="S991" s="81"/>
      <c r="T991" s="81"/>
    </row>
    <row r="992" spans="3:20" ht="15.75" customHeight="1" x14ac:dyDescent="0.2"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R992" s="81"/>
      <c r="S992" s="81"/>
      <c r="T992" s="81"/>
    </row>
    <row r="993" spans="3:20" ht="15.75" customHeight="1" x14ac:dyDescent="0.2"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R993" s="81"/>
      <c r="S993" s="81"/>
      <c r="T993" s="81"/>
    </row>
    <row r="994" spans="3:20" ht="15.75" customHeight="1" x14ac:dyDescent="0.2"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R994" s="81"/>
      <c r="S994" s="81"/>
      <c r="T994" s="81"/>
    </row>
    <row r="995" spans="3:20" ht="15.75" customHeight="1" x14ac:dyDescent="0.2"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R995" s="81"/>
      <c r="S995" s="81"/>
      <c r="T995" s="81"/>
    </row>
    <row r="996" spans="3:20" ht="15.75" customHeight="1" x14ac:dyDescent="0.2"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R996" s="81"/>
      <c r="S996" s="81"/>
      <c r="T996" s="81"/>
    </row>
    <row r="997" spans="3:20" ht="15.75" customHeight="1" x14ac:dyDescent="0.2"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R997" s="81"/>
      <c r="S997" s="81"/>
      <c r="T997" s="81"/>
    </row>
    <row r="998" spans="3:20" ht="15.75" customHeight="1" x14ac:dyDescent="0.2"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R998" s="81"/>
      <c r="S998" s="81"/>
      <c r="T998" s="81"/>
    </row>
    <row r="999" spans="3:20" ht="15.75" customHeight="1" x14ac:dyDescent="0.2"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R999" s="81"/>
      <c r="S999" s="81"/>
      <c r="T999" s="81"/>
    </row>
    <row r="1000" spans="3:20" ht="15.75" customHeight="1" x14ac:dyDescent="0.2"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R1000" s="81"/>
      <c r="S1000" s="81"/>
      <c r="T1000" s="81"/>
    </row>
  </sheetData>
  <mergeCells count="4">
    <mergeCell ref="A1:B1"/>
    <mergeCell ref="C1:I1"/>
    <mergeCell ref="J1:P1"/>
    <mergeCell ref="R1:T1"/>
  </mergeCells>
  <pageMargins left="0.7" right="0.7" top="0.75" bottom="0.75" header="0" footer="0"/>
  <pageSetup orientation="landscape"/>
  <colBreaks count="2" manualBreakCount="2">
    <brk id="17" man="1"/>
    <brk id="9" man="1"/>
  </colBreaks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QUARTERLY_REPORTING</vt:lpstr>
      <vt:lpstr>ALLOCATIONS</vt:lpstr>
      <vt:lpstr>EXPENDITURES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Pehkonen</dc:creator>
  <cp:lastModifiedBy>Amanda Lake</cp:lastModifiedBy>
  <dcterms:created xsi:type="dcterms:W3CDTF">2025-08-26T21:46:27Z</dcterms:created>
  <dcterms:modified xsi:type="dcterms:W3CDTF">2025-10-13T19:54:48Z</dcterms:modified>
</cp:coreProperties>
</file>